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8.xml.rels" ContentType="application/vnd.openxmlformats-package.relationships+xml"/>
  <Override PartName="/xl/worksheets/_rels/sheet11.xml.rels" ContentType="application/vnd.openxmlformats-package.relationships+xml"/>
  <Override PartName="/xl/worksheets/_rels/sheet6.xml.rels" ContentType="application/vnd.openxmlformats-package.relationships+xml"/>
  <Override PartName="/xl/worksheets/_rels/sheet12.xml.rels" ContentType="application/vnd.openxmlformats-package.relationships+xml"/>
  <Override PartName="/xl/worksheets/_rels/sheet17.xml.rels" ContentType="application/vnd.openxmlformats-package.relationships+xml"/>
  <Override PartName="/xl/worksheets/_rels/sheet16.xml.rels" ContentType="application/vnd.openxmlformats-package.relationships+xml"/>
  <Override PartName="/xl/worksheets/_rels/sheet15.xml.rels" ContentType="application/vnd.openxmlformats-package.relationships+xml"/>
  <Override PartName="/xl/worksheets/_rels/sheet9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10.xml.rels" ContentType="application/vnd.openxmlformats-package.relationships+xml"/>
  <Override PartName="/xl/worksheets/_rels/sheet7.xml.rels" ContentType="application/vnd.openxmlformats-package.relationships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5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3.xml" ContentType="application/vnd.openxmlformats-officedocument.drawing+xml"/>
  <Override PartName="/xl/drawings/drawing4.xml" ContentType="application/vnd.openxmlformats-officedocument.drawing+xml"/>
  <Override PartName="/xl/drawings/drawing14.xml" ContentType="application/vnd.openxmlformats-officedocument.drawing+xml"/>
  <Override PartName="/xl/drawings/drawing5.xml" ContentType="application/vnd.openxmlformats-officedocument.drawing+xml"/>
  <Override PartName="/xl/drawings/drawing15.xml" ContentType="application/vnd.openxmlformats-officedocument.drawing+xml"/>
  <Override PartName="/xl/drawings/drawing6.xml" ContentType="application/vnd.openxmlformats-officedocument.drawing+xml"/>
  <Override PartName="/xl/drawings/drawing10.xml" ContentType="application/vnd.openxmlformats-officedocument.drawing+xml"/>
  <Override PartName="/xl/drawings/drawing1.xml" ContentType="application/vnd.openxmlformats-officedocument.drawing+xml"/>
  <Override PartName="/xl/drawings/drawing7.xml" ContentType="application/vnd.openxmlformats-officedocument.drawing+xml"/>
  <Override PartName="/xl/drawings/drawing11.xml" ContentType="application/vnd.openxmlformats-officedocument.drawing+xml"/>
  <Override PartName="/xl/drawings/drawing2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3.xml" ContentType="application/vnd.openxmlformats-officedocument.drawing+xml"/>
  <Override PartName="/xl/drawings/drawing9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Assumptions" sheetId="2" state="visible" r:id="rId4"/>
    <sheet name="Monthly P&amp;L" sheetId="3" state="visible" r:id="rId5"/>
    <sheet name="Token Schedule" sheetId="4" state="visible" r:id="rId6"/>
    <sheet name="Team Plan" sheetId="5" state="visible" r:id="rId7"/>
    <sheet name="Marketing Plan" sheetId="6" state="visible" r:id="rId8"/>
    <sheet name="Investor Readiness" sheetId="7" state="visible" r:id="rId9"/>
    <sheet name="Governance Rules" sheetId="8" state="visible" r:id="rId10"/>
    <sheet name="Seed Round Preview" sheetId="9" state="visible" r:id="rId11"/>
    <sheet name="Capital Path" sheetId="10" state="visible" r:id="rId12"/>
    <sheet name="Operating Independence" sheetId="11" state="visible" r:id="rId13"/>
    <sheet name="Investment Memo" sheetId="12" state="visible" r:id="rId14"/>
    <sheet name="Business Model Upgrade" sheetId="13" state="visible" r:id="rId15"/>
    <sheet name="Unit Economics" sheetId="14" state="visible" r:id="rId16"/>
    <sheet name="Legal Compliance Summary" sheetId="15" state="visible" r:id="rId17"/>
    <sheet name="Wallet Policy" sheetId="16" state="visible" r:id="rId18"/>
    <sheet name="Seed Milestone Gates" sheetId="17" state="visible" r:id="rId19"/>
  </sheets>
  <definedNames>
    <definedName function="false" hidden="true" localSheetId="1" name="_xlnm._FilterDatabase" vbProcedure="false">Assumptions!$A$5:$D$50</definedName>
    <definedName function="false" hidden="true" localSheetId="9" name="_xlnm._FilterDatabase" vbProcedure="false">'Capital Path'!$A$4:$H$37</definedName>
    <definedName function="false" hidden="true" localSheetId="0" name="_xlnm._FilterDatabase" vbProcedure="false">Dashboard!$A$3:$G$47</definedName>
    <definedName function="false" hidden="true" localSheetId="7" name="_xlnm._FilterDatabase" vbProcedure="false">'Governance Rules'!$A$5:$H$36</definedName>
    <definedName function="false" hidden="true" localSheetId="11" name="_xlnm._FilterDatabase" vbProcedure="false">'Investment Memo'!$A$4:$F$19</definedName>
    <definedName function="false" hidden="true" localSheetId="6" name="_xlnm._FilterDatabase" vbProcedure="false">'Investor Readiness'!$A$8:$E$42</definedName>
    <definedName function="false" hidden="true" localSheetId="14" name="_xlnm._FilterDatabase" vbProcedure="false">'Legal Compliance Summary'!$A$4:$F$23</definedName>
    <definedName function="false" hidden="true" localSheetId="5" name="_xlnm._FilterDatabase" vbProcedure="false">'Marketing Plan'!$A$5:$H$34</definedName>
    <definedName function="false" hidden="true" localSheetId="2" name="_xlnm._FilterDatabase" vbProcedure="false">'Monthly P&amp;L'!$A$2:$AC$24</definedName>
    <definedName function="false" hidden="true" localSheetId="10" name="_xlnm._FilterDatabase" vbProcedure="false">'Operating Independence'!$A$5:$H$38</definedName>
    <definedName function="false" hidden="true" localSheetId="16" name="_xlnm._FilterDatabase" vbProcedure="false">'Seed Milestone Gates'!$A$4:$H$19</definedName>
    <definedName function="false" hidden="true" localSheetId="8" name="_xlnm._FilterDatabase" vbProcedure="false">'Seed Round Preview'!$A$5:$H$38</definedName>
    <definedName function="false" hidden="true" localSheetId="4" name="_xlnm._FilterDatabase" vbProcedure="false">'Team Plan'!$A$1:$Z$16</definedName>
    <definedName function="false" hidden="true" localSheetId="3" name="_xlnm._FilterDatabase" vbProcedure="false">'Token Schedule'!$A$2:$AA$19</definedName>
    <definedName function="false" hidden="true" localSheetId="15" name="_xlnm._FilterDatabase" vbProcedure="false">'Wallet Policy'!$A$4:$G$24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<sst xmlns="http://schemas.openxmlformats.org/spreadsheetml/2006/main" count="1837" uniqueCount="1418">
  <si>
    <t xml:space="preserve">GLEMO RWA Ltd (BVI)  —  Investment Summary Dashboard</t>
  </si>
  <si>
    <t xml:space="preserve">RAISE &amp; STRUCTURE</t>
  </si>
  <si>
    <t xml:space="preserve">Updated Scenario</t>
  </si>
  <si>
    <t xml:space="preserve">Round Size</t>
  </si>
  <si>
    <t xml:space="preserve">SAFE + Token Warrant</t>
  </si>
  <si>
    <t xml:space="preserve">TGE Circulating Tokens</t>
  </si>
  <si>
    <t xml:space="preserve">13.2% liquid float</t>
  </si>
  <si>
    <t xml:space="preserve">Instrument</t>
  </si>
  <si>
    <t xml:space="preserve">BVI — independent from Glemo core</t>
  </si>
  <si>
    <t xml:space="preserve">TGE Circulating Mcap</t>
  </si>
  <si>
    <t xml:space="preserve">At USD 0.05</t>
  </si>
  <si>
    <t xml:space="preserve">Valuation Cap (Equity)</t>
  </si>
  <si>
    <t xml:space="preserve">US$10-12M</t>
  </si>
  <si>
    <t xml:space="preserve">Aligned with USD 40–60M FDV</t>
  </si>
  <si>
    <t xml:space="preserve">Stable Liquidity</t>
  </si>
  <si>
    <t xml:space="preserve">DEX stable side</t>
  </si>
  <si>
    <t xml:space="preserve">Investor Token Allocation</t>
  </si>
  <si>
    <t xml:space="preserve">200,000,000 GO</t>
  </si>
  <si>
    <t xml:space="preserve">20% of total supply</t>
  </si>
  <si>
    <t xml:space="preserve">GO in Liquidity Pool</t>
  </si>
  <si>
    <t xml:space="preserve">GO paired at TGE</t>
  </si>
  <si>
    <t xml:space="preserve">Token Lock</t>
  </si>
  <si>
    <t xml:space="preserve">24 months</t>
  </si>
  <si>
    <t xml:space="preserve">from TGE, then 12mo linear unlock</t>
  </si>
  <si>
    <t xml:space="preserve">Initial Pool Size</t>
  </si>
  <si>
    <t xml:space="preserve">50/50 pool</t>
  </si>
  <si>
    <t xml:space="preserve">TGE Target</t>
  </si>
  <si>
    <t xml:space="preserve">Q1 2027 (window)</t>
  </si>
  <si>
    <t xml:space="preserve">Month 7 — market-conditional</t>
  </si>
  <si>
    <t xml:space="preserve">Pool / Circulating Mcap</t>
  </si>
  <si>
    <t xml:space="preserve">Pool / liquid mcap</t>
  </si>
  <si>
    <t xml:space="preserve">TOKEN PARAMETERS</t>
  </si>
  <si>
    <t xml:space="preserve">Team Plan Summary</t>
  </si>
  <si>
    <t xml:space="preserve">Total Supply</t>
  </si>
  <si>
    <t xml:space="preserve">1 billion GO</t>
  </si>
  <si>
    <t xml:space="preserve">CEO Salary</t>
  </si>
  <si>
    <t xml:space="preserve">US$/month</t>
  </si>
  <si>
    <t xml:space="preserve">Initial FDV Target</t>
  </si>
  <si>
    <t xml:space="preserve">USD 40-60M</t>
  </si>
  <si>
    <t xml:space="preserve">50M model midpoint</t>
  </si>
  <si>
    <t xml:space="preserve">Pre-TGE Team Burn</t>
  </si>
  <si>
    <t xml:space="preserve">US$22k-30k</t>
  </si>
  <si>
    <t xml:space="preserve">Senior platform owner included</t>
  </si>
  <si>
    <t xml:space="preserve">Liquid circulating mcap at TGE</t>
  </si>
  <si>
    <t xml:space="preserve">131.75M liquid GO at USD 0.05</t>
  </si>
  <si>
    <t xml:space="preserve">Post-TGE Team Burn</t>
  </si>
  <si>
    <t xml:space="preserve">US$34k-36k</t>
  </si>
  <si>
    <t xml:space="preserve">Core operating team</t>
  </si>
  <si>
    <t xml:space="preserve">TGE Community Airdrop Allocation</t>
  </si>
  <si>
    <t xml:space="preserve">25M GO</t>
  </si>
  <si>
    <t xml:space="preserve">35% TGE / 35% month 3 / 30% month 6</t>
  </si>
  <si>
    <t xml:space="preserve">24M Team Budget</t>
  </si>
  <si>
    <t xml:space="preserve">Linked; includes senior platform head</t>
  </si>
  <si>
    <t xml:space="preserve">Airdrop Withdrawable at TGE</t>
  </si>
  <si>
    <t xml:space="preserve">8.75M GO</t>
  </si>
  <si>
    <t xml:space="preserve">35% of airdrop allocation</t>
  </si>
  <si>
    <t xml:space="preserve">M24 Cash After Team Plan</t>
  </si>
  <si>
    <t xml:space="preserve">Linked from Monthly P&amp;L</t>
  </si>
  <si>
    <t xml:space="preserve">Post-TGE Community Rewards</t>
  </si>
  <si>
    <t xml:space="preserve">275M GO</t>
  </si>
  <si>
    <t xml:space="preserve">Milestone-based campaigns/rewards</t>
  </si>
  <si>
    <t xml:space="preserve">DEX at Launch</t>
  </si>
  <si>
    <t xml:space="preserve">Meteora + Raydium</t>
  </si>
  <si>
    <t xml:space="preserve">US$650k stable + 13M GO</t>
  </si>
  <si>
    <t xml:space="preserve">Marketing Plan Summary</t>
  </si>
  <si>
    <t xml:space="preserve">RWA &amp; MARKETPLACE — BASE CASE</t>
  </si>
  <si>
    <t xml:space="preserve">Marketing Budget</t>
  </si>
  <si>
    <t xml:space="preserve">Detailed in Marketing Plan</t>
  </si>
  <si>
    <t xml:space="preserve">Revenue Model</t>
  </si>
  <si>
    <t xml:space="preserve">Glemo does NOT capture yield</t>
  </si>
  <si>
    <t xml:space="preserve">Community + Ambassadors</t>
  </si>
  <si>
    <t xml:space="preserve">25.5%</t>
  </si>
  <si>
    <t xml:space="preserve">RWA Service Fee Rate</t>
  </si>
  <si>
    <t xml:space="preserve">Service/representation — not yield</t>
  </si>
  <si>
    <t xml:space="preserve">KOL / PR / Media</t>
  </si>
  <si>
    <t xml:space="preserve">21.8%</t>
  </si>
  <si>
    <t xml:space="preserve">Total Revenue (24M)</t>
  </si>
  <si>
    <t xml:space="preserve">Service fee + marketplace</t>
  </si>
  <si>
    <t xml:space="preserve">Content + Education</t>
  </si>
  <si>
    <t xml:space="preserve">16.4%</t>
  </si>
  <si>
    <t xml:space="preserve">Y1 Revenue</t>
  </si>
  <si>
    <t xml:space="preserve">Months 1–12</t>
  </si>
  <si>
    <t xml:space="preserve">Developer / Ecosystem Grants</t>
  </si>
  <si>
    <t xml:space="preserve">Y2 Revenue</t>
  </si>
  <si>
    <t xml:space="preserve">Months 13–24</t>
  </si>
  <si>
    <t xml:space="preserve">Controls</t>
  </si>
  <si>
    <t xml:space="preserve">Milestone-based</t>
  </si>
  <si>
    <t xml:space="preserve">KPI reporting required</t>
  </si>
  <si>
    <t xml:space="preserve">RWA Represented Volume (24M)</t>
  </si>
  <si>
    <t xml:space="preserve">Context — economics outside Glemo</t>
  </si>
  <si>
    <t xml:space="preserve">Budget Check</t>
  </si>
  <si>
    <t xml:space="preserve">Should equal zero</t>
  </si>
  <si>
    <t xml:space="preserve">Ending Cash (M24)</t>
  </si>
  <si>
    <t xml:space="preserve">Cumulative cash</t>
  </si>
  <si>
    <t xml:space="preserve">Airdrop / Liquidity Impact</t>
  </si>
  <si>
    <t xml:space="preserve">Liquid TGE Float</t>
  </si>
  <si>
    <t xml:space="preserve">13.18% of supply</t>
  </si>
  <si>
    <t xml:space="preserve">USE OF FUNDS - USD 2,000,000</t>
  </si>
  <si>
    <t xml:space="preserve">Liquid TGE Mcap</t>
  </si>
  <si>
    <t xml:space="preserve">Marketing + Ecosystem</t>
  </si>
  <si>
    <t xml:space="preserve">27.5% - see Marketing Plan</t>
  </si>
  <si>
    <t xml:space="preserve">Pool / Liquid TGE Mcap</t>
  </si>
  <si>
    <t xml:space="preserve">US$1.3M pool</t>
  </si>
  <si>
    <t xml:space="preserve">Liquidity Provision</t>
  </si>
  <si>
    <t xml:space="preserve">32.5% - DEX liquidity; 13M GO paired at USD 0.05</t>
  </si>
  <si>
    <t xml:space="preserve">Airdrop Schedule</t>
  </si>
  <si>
    <t xml:space="preserve">35% / 35% / 30%</t>
  </si>
  <si>
    <t xml:space="preserve">TGE / 3M / 6M</t>
  </si>
  <si>
    <t xml:space="preserve">Legal + Compliance (BVI)</t>
  </si>
  <si>
    <t xml:space="preserve">17.5%</t>
  </si>
  <si>
    <t xml:space="preserve">Technology + Audit</t>
  </si>
  <si>
    <t xml:space="preserve">12.5%</t>
  </si>
  <si>
    <t xml:space="preserve">Capital Path Narrative</t>
  </si>
  <si>
    <t xml:space="preserve">Cash Reserve / Runway Buffer</t>
  </si>
  <si>
    <t xml:space="preserve">10.0%</t>
  </si>
  <si>
    <t xml:space="preserve">Current Round</t>
  </si>
  <si>
    <t xml:space="preserve">US$2M</t>
  </si>
  <si>
    <t xml:space="preserve">De-risking round</t>
  </si>
  <si>
    <t xml:space="preserve">Use of Funds Check</t>
  </si>
  <si>
    <t xml:space="preserve">Current Cap</t>
  </si>
  <si>
    <t xml:space="preserve">Disciplined entry</t>
  </si>
  <si>
    <t xml:space="preserve">KEY MILESTONES</t>
  </si>
  <si>
    <t xml:space="preserve">Seed Milestone</t>
  </si>
  <si>
    <t xml:space="preserve">US$20M</t>
  </si>
  <si>
    <t xml:space="preserve">Base-case equity valuation target</t>
  </si>
  <si>
    <t xml:space="preserve">Jul 2026</t>
  </si>
  <si>
    <t xml:space="preserve">BVI entity formed; RWA representation framework agreed with anchor bank</t>
  </si>
  <si>
    <t xml:space="preserve">Seed Raise</t>
  </si>
  <si>
    <t xml:space="preserve">US$4-6M</t>
  </si>
  <si>
    <t xml:space="preserve">After proof points</t>
  </si>
  <si>
    <t xml:space="preserve">Sep 2026</t>
  </si>
  <si>
    <t xml:space="preserve">SPL contract audited; KYC + geofencing architecture defined</t>
  </si>
  <si>
    <t xml:space="preserve">Mature Stage</t>
  </si>
  <si>
    <t xml:space="preserve">US$100M</t>
  </si>
  <si>
    <t xml:space="preserve">24-48M upside case</t>
  </si>
  <si>
    <t xml:space="preserve">Dec 2026</t>
  </si>
  <si>
    <t xml:space="preserve">Showcase architecture in testnet; 10K+ community; whitepaper published</t>
  </si>
  <si>
    <t xml:space="preserve">Investor Angle</t>
  </si>
  <si>
    <t xml:space="preserve">Structured EM real estate infra</t>
  </si>
  <si>
    <t xml:space="preserve">Not token-only</t>
  </si>
  <si>
    <t xml:space="preserve">Q1 2027</t>
  </si>
  <si>
    <t xml:space="preserve">TGE — GO Token launch; DEX live; community airdrop; Tier-2 CEX readiness</t>
  </si>
  <si>
    <t xml:space="preserve">Next Proof</t>
  </si>
  <si>
    <t xml:space="preserve">Legal memo + RWA pilot</t>
  </si>
  <si>
    <t xml:space="preserve">Before seed</t>
  </si>
  <si>
    <t xml:space="preserve">2027</t>
  </si>
  <si>
    <t xml:space="preserve">Tier-2 CEX target subject to approval; RWA under counsel-approved regulated rails</t>
  </si>
  <si>
    <t xml:space="preserve">Seed US$4-6M post-traction; marketplace + corridor expansion</t>
  </si>
  <si>
    <t xml:space="preserve">Operating Independence</t>
  </si>
  <si>
    <t xml:space="preserve">Platform Owner</t>
  </si>
  <si>
    <t xml:space="preserve">Glemo</t>
  </si>
  <si>
    <t xml:space="preserve">Operating layer + product + token governance</t>
  </si>
  <si>
    <t xml:space="preserve">Service-fee model: Glemo is remunerated for curating regulated RWA exposure. Yield flows bank→participant, never through Glemo P&amp;L.</t>
  </si>
  <si>
    <t xml:space="preserve">Bank Role</t>
  </si>
  <si>
    <t xml:space="preserve">Accelerator</t>
  </si>
  <si>
    <t xml:space="preserve">Regulated rails / first implementation</t>
  </si>
  <si>
    <t xml:space="preserve">Source: Glemo management estimates, June 2026. Period Jul 2026–Jun 2028. TGE market-conditional.</t>
  </si>
  <si>
    <t xml:space="preserve">Architecture</t>
  </si>
  <si>
    <t xml:space="preserve">Partner-agnostic</t>
  </si>
  <si>
    <t xml:space="preserve">Multi-provider by design</t>
  </si>
  <si>
    <t xml:space="preserve">Revenue Model Scope</t>
  </si>
  <si>
    <t xml:space="preserve">Total Revenue covers RWA service fee + Marketplace/SaaS only (Glemo RWA Ltd / BVI entity)</t>
  </si>
  <si>
    <t xml:space="preserve">Excludes Brokerage (~85% of current revenue mix) and AI Agent (~10%) per deck p.14</t>
  </si>
  <si>
    <t xml:space="preserve">Fallback</t>
  </si>
  <si>
    <t xml:space="preserve">Custodian/trustee/FIDC/KYC/MM providers</t>
  </si>
  <si>
    <t xml:space="preserve">Not single-bank dependent</t>
  </si>
  <si>
    <t xml:space="preserve">Liquid TGE Float vs Freely Tradable</t>
  </si>
  <si>
    <t xml:space="preserve">131.75M GO / US$6.59M is operationally accessible, not all freely sellable</t>
  </si>
  <si>
    <t xml:space="preserve">Freely tradable at TGE ≈ 21.75M GO / US$1.09M — DEX pool + airdrop withdrawable only</t>
  </si>
  <si>
    <t xml:space="preserve">RWA Gate</t>
  </si>
  <si>
    <t xml:space="preserve">Legal memo + provider agreement</t>
  </si>
  <si>
    <t xml:space="preserve">Investor Token Discount</t>
  </si>
  <si>
    <t xml:space="preserve">20% discount to public TGE price</t>
  </si>
  <si>
    <t xml:space="preserve">Applies to the 200,000,000 GO investor token warrant allocation</t>
  </si>
  <si>
    <t xml:space="preserve">Core Risk</t>
  </si>
  <si>
    <t xml:space="preserve">Execution on Glemo</t>
  </si>
  <si>
    <t xml:space="preserve">Mitigated by modular roadmap</t>
  </si>
  <si>
    <t xml:space="preserve">Investor Message</t>
  </si>
  <si>
    <t xml:space="preserve">Bank helps, but does not define the business</t>
  </si>
  <si>
    <t xml:space="preserve">Use in diligence</t>
  </si>
  <si>
    <t xml:space="preserve">Differentiator</t>
  </si>
  <si>
    <t xml:space="preserve">US$10M term sheet from GEM, post-token-launch (indicative, contingent on TGE)</t>
  </si>
  <si>
    <t xml:space="preserve">GLEMO RWA Ltd (BVI)  —  gO Token + RWA Representation Layer  |  Model Assumptions</t>
  </si>
  <si>
    <t xml:space="preserve">All inputs in blue. Period: Jul 2026 – Jun 2028 (24 months). TGE = Jan 2027 (Month 7), market-conditional.</t>
  </si>
  <si>
    <t xml:space="preserve">Round Size (USD)</t>
  </si>
  <si>
    <t xml:space="preserve">Valuation Cap — Equity (USD)</t>
  </si>
  <si>
    <t xml:space="preserve">BVI entity, aligned with USD 40–60M FDV target</t>
  </si>
  <si>
    <t xml:space="preserve">Token Discount to Investors</t>
  </si>
  <si>
    <t xml:space="preserve">20% discount on public TGE price</t>
  </si>
  <si>
    <t xml:space="preserve">Investor Token Lock (months)</t>
  </si>
  <si>
    <t xml:space="preserve">2 years from TGE, then 12-month linear unlock</t>
  </si>
  <si>
    <t xml:space="preserve">TGE Month (1=Jul 2026)</t>
  </si>
  <si>
    <t xml:space="preserve">January 2027 — within 9-month window, market-conditional</t>
  </si>
  <si>
    <t xml:space="preserve">Total Supply (GO)</t>
  </si>
  <si>
    <t xml:space="preserve">1 billion GO tokens</t>
  </si>
  <si>
    <t xml:space="preserve">Initial FDV Target (USD)</t>
  </si>
  <si>
    <t xml:space="preserve">USD 40–60M range; 50M used as model midpoint</t>
  </si>
  <si>
    <t xml:space="preserve">Initial Token Price (USD)</t>
  </si>
  <si>
    <t xml:space="preserve">FDV / Total Supply (midpoint)</t>
  </si>
  <si>
    <t xml:space="preserve">Liquid circulating at TGE (%)</t>
  </si>
  <si>
    <t xml:space="preserve">131.75M GO liquid at TGE after airdrop vesting -&gt; USD 6.59M liquid mcap</t>
  </si>
  <si>
    <t xml:space="preserve">TGE Community Airdrop Allocation (%)</t>
  </si>
  <si>
    <t xml:space="preserve">25M GO allocated to community airdrop</t>
  </si>
  <si>
    <t xml:space="preserve">Airdrop Withdrawable at TGE (%)</t>
  </si>
  <si>
    <t xml:space="preserve">35% of airdrop allocation = 8.75M GO withdrawable at TGE</t>
  </si>
  <si>
    <t xml:space="preserve">Post-TGE Community Rewards (%)</t>
  </si>
  <si>
    <t xml:space="preserve">275M GO reserved for post-TGE campaigns, rewards, grants and community growth</t>
  </si>
  <si>
    <t xml:space="preserve">Marketing + Partnerships (%)</t>
  </si>
  <si>
    <t xml:space="preserve">100M GO — 12mo linear unlock post-TGE</t>
  </si>
  <si>
    <t xml:space="preserve">Investors (%)</t>
  </si>
  <si>
    <t xml:space="preserve">200M GO — 2yr lock, then 12mo linear</t>
  </si>
  <si>
    <t xml:space="preserve">RWA REPRESENTATION LAYER</t>
  </si>
  <si>
    <t xml:space="preserve">Glemo earns a SERVICE / REPRESENTATION fee for curating regulated RWA exposure.</t>
  </si>
  <si>
    <t xml:space="preserve">Glemo does NOT distribute yield or retain yield spread — yield flows bank→participant, outside Glemo P&amp;L.</t>
  </si>
  <si>
    <t xml:space="preserve">Service / Representation Fee Rate</t>
  </si>
  <si>
    <t xml:space="preserve">0.5% on represented volume — service fee, NOT yield capture</t>
  </si>
  <si>
    <t xml:space="preserve">Month RWA Layer Starts</t>
  </si>
  <si>
    <t xml:space="preserve">January 2027 — aligned with TGE</t>
  </si>
  <si>
    <t xml:space="preserve">Represented Volume M1 (USD)</t>
  </si>
  <si>
    <t xml:space="preserve">Conservative ramp start</t>
  </si>
  <si>
    <t xml:space="preserve">Monthly Volume Growth — Y1</t>
  </si>
  <si>
    <t xml:space="preserve">20% MoM post-launch</t>
  </si>
  <si>
    <t xml:space="preserve">Monthly Volume Growth — Y2</t>
  </si>
  <si>
    <t xml:space="preserve">8% MoM in Year 2 — market maturity</t>
  </si>
  <si>
    <t xml:space="preserve">Bank Partners — Y1</t>
  </si>
  <si>
    <t xml:space="preserve">Anchor digital bank (unnamed)</t>
  </si>
  <si>
    <t xml:space="preserve">Bank Partners — Y2</t>
  </si>
  <si>
    <t xml:space="preserve">2nd bank onboarded ~Month 15</t>
  </si>
  <si>
    <t xml:space="preserve">MARKETPLACE REVENUE (gO ECOSYSTEM)</t>
  </si>
  <si>
    <t xml:space="preserve">Marketplace Active Companies M1</t>
  </si>
  <si>
    <t xml:space="preserve">AI Agent + apps subscribers at launch</t>
  </si>
  <si>
    <t xml:space="preserve">Marketplace Co. Growth (MoM)</t>
  </si>
  <si>
    <t xml:space="preserve">12% MoM base case: ~70 active companies by end of Y1 and ~175 by end of Y2. 500 companies is upside and requires ~15% MoM sustained.</t>
  </si>
  <si>
    <t xml:space="preserve">Avg Revenue / Company / Month (USD)</t>
  </si>
  <si>
    <t xml:space="preserve">Blended SaaS/marketplace fee per company</t>
  </si>
  <si>
    <t xml:space="preserve">Marketing + Ecosystem (USD)</t>
  </si>
  <si>
    <t xml:space="preserve">Detailed in Marketing Plan tab</t>
  </si>
  <si>
    <t xml:space="preserve">Liquidity Provision (USD)</t>
  </si>
  <si>
    <t xml:space="preserve">32.5% - DEX liquidity at TGE; pairs with 13M GO at USD 0.05</t>
  </si>
  <si>
    <t xml:space="preserve">Legal + Compliance BVI (USD)</t>
  </si>
  <si>
    <t xml:space="preserve">BVI, token docs, KYC/geofencing, RWA structure, securities review</t>
  </si>
  <si>
    <t xml:space="preserve">Technology + Audit (USD)</t>
  </si>
  <si>
    <t xml:space="preserve">SPL contract, audit, bridge, showcase architecture</t>
  </si>
  <si>
    <t xml:space="preserve">Cash Reserve / Runway Buffer (USD)</t>
  </si>
  <si>
    <t xml:space="preserve">Explicit reserve maintained while initial liquidity is set at USD 650K.</t>
  </si>
  <si>
    <t xml:space="preserve">MONTHLY OPEX</t>
  </si>
  <si>
    <t xml:space="preserve">Legal (avg/month, USD)</t>
  </si>
  <si>
    <t xml:space="preserve">Pre-TGE USD 12K; post-TGE USD 4K</t>
  </si>
  <si>
    <t xml:space="preserve">Technology (avg/month, USD)</t>
  </si>
  <si>
    <t xml:space="preserve">Pre-TGE USD 22K; post-TGE USD 9K</t>
  </si>
  <si>
    <t xml:space="preserve">Marketing (avg/month, USD)</t>
  </si>
  <si>
    <t xml:space="preserve">Ramp 10K→32K at TGE→18K Y2</t>
  </si>
  <si>
    <t xml:space="preserve">Operations + Salaries (avg/month)</t>
  </si>
  <si>
    <t xml:space="preserve">USD 200K / 24 months</t>
  </si>
  <si>
    <t xml:space="preserve">Contingency (% of opex)</t>
  </si>
  <si>
    <t xml:space="preserve">10% buffer</t>
  </si>
  <si>
    <t xml:space="preserve">GLEMO RWA Ltd (BVI)  —  Monthly P&amp;L  |  Jul 2026 – Jun 2028  |  USD</t>
  </si>
  <si>
    <t xml:space="preserve">LINE ITEM</t>
  </si>
  <si>
    <t xml:space="preserve">NOTES</t>
  </si>
  <si>
    <t xml:space="preserve">Jul-26</t>
  </si>
  <si>
    <t xml:space="preserve">Aug-26</t>
  </si>
  <si>
    <t xml:space="preserve">Sep-26</t>
  </si>
  <si>
    <t xml:space="preserve">Oct-26</t>
  </si>
  <si>
    <t xml:space="preserve">Nov-26</t>
  </si>
  <si>
    <t xml:space="preserve">Dec-26</t>
  </si>
  <si>
    <t xml:space="preserve">Jan-27</t>
  </si>
  <si>
    <t xml:space="preserve">Feb-27</t>
  </si>
  <si>
    <t xml:space="preserve">Mar-27</t>
  </si>
  <si>
    <t xml:space="preserve">Apr-27</t>
  </si>
  <si>
    <t xml:space="preserve">May-27</t>
  </si>
  <si>
    <t xml:space="preserve">Jun-27</t>
  </si>
  <si>
    <t xml:space="preserve">Jul-27</t>
  </si>
  <si>
    <t xml:space="preserve">Aug-27</t>
  </si>
  <si>
    <t xml:space="preserve">Sep-27</t>
  </si>
  <si>
    <t xml:space="preserve">Oct-27</t>
  </si>
  <si>
    <t xml:space="preserve">Nov-27</t>
  </si>
  <si>
    <t xml:space="preserve">Dec-27</t>
  </si>
  <si>
    <t xml:space="preserve">Jan-28</t>
  </si>
  <si>
    <t xml:space="preserve">Feb-28</t>
  </si>
  <si>
    <t xml:space="preserve">Mar-28</t>
  </si>
  <si>
    <t xml:space="preserve">Apr-28</t>
  </si>
  <si>
    <t xml:space="preserve">May-28</t>
  </si>
  <si>
    <t xml:space="preserve">Jun-28</t>
  </si>
  <si>
    <t xml:space="preserve">24M TOTAL</t>
  </si>
  <si>
    <t xml:space="preserve">Y1</t>
  </si>
  <si>
    <t xml:space="preserve">Y2</t>
  </si>
  <si>
    <t xml:space="preserve">PRE-TGE</t>
  </si>
  <si>
    <t xml:space="preserve">POST-TGE</t>
  </si>
  <si>
    <t xml:space="preserve">── REVENUE ──</t>
  </si>
  <si>
    <t xml:space="preserve">RWA Represented Volume (context)</t>
  </si>
  <si>
    <t xml:space="preserve">Bank-originated; shown for context</t>
  </si>
  <si>
    <t xml:space="preserve">RWA Service / Representation Fee</t>
  </si>
  <si>
    <t xml:space="preserve">0.5% service fee on represented volume</t>
  </si>
  <si>
    <t xml:space="preserve">Marketplace / SaaS Revenue</t>
  </si>
  <si>
    <t xml:space="preserve">gO ecosystem — companies × avg fee</t>
  </si>
  <si>
    <t xml:space="preserve">TOTAL REVENUE</t>
  </si>
  <si>
    <t xml:space="preserve">Capital Raised (SAFE — one-time)</t>
  </si>
  <si>
    <t xml:space="preserve">USD 2M — Month 1</t>
  </si>
  <si>
    <t xml:space="preserve">── OPERATING EXPENSES ──</t>
  </si>
  <si>
    <t xml:space="preserve">Legal + Compliance</t>
  </si>
  <si>
    <t xml:space="preserve">Pre-TGE 12K; post-TGE 4K</t>
  </si>
  <si>
    <t xml:space="preserve">Pre-TGE 22K; post-TGE 9K</t>
  </si>
  <si>
    <t xml:space="preserve">Marketing + Community</t>
  </si>
  <si>
    <t xml:space="preserve">Ramp to TGE, steady Y2</t>
  </si>
  <si>
    <t xml:space="preserve">Operations + BVI Team</t>
  </si>
  <si>
    <t xml:space="preserve">Linked from Team Plan; includes Head of Platform / Senior CTO</t>
  </si>
  <si>
    <t xml:space="preserve">Contingency (10%)</t>
  </si>
  <si>
    <t xml:space="preserve">Buffer on opex</t>
  </si>
  <si>
    <t xml:space="preserve">TOTAL OPEX</t>
  </si>
  <si>
    <t xml:space="preserve">── EBITDA &amp; CASH ──</t>
  </si>
  <si>
    <t xml:space="preserve">EBITDA</t>
  </si>
  <si>
    <t xml:space="preserve">Revenue + opex</t>
  </si>
  <si>
    <t xml:space="preserve">Liquidity Provision (TGE, one-time)</t>
  </si>
  <si>
    <t xml:space="preserve">US$650K DEX liquidity at TGE</t>
  </si>
  <si>
    <t xml:space="preserve">Net Cash Flow</t>
  </si>
  <si>
    <t xml:space="preserve">EBITDA + raise + liquidity deploy</t>
  </si>
  <si>
    <t xml:space="preserve">Cumulative Cash Balance</t>
  </si>
  <si>
    <t xml:space="preserve">Running cash</t>
  </si>
  <si>
    <t xml:space="preserve">EBITDA Margin %</t>
  </si>
  <si>
    <t xml:space="preserve">On total revenue</t>
  </si>
  <si>
    <t xml:space="preserve">Use-of-funds reserve, not operating revenue</t>
  </si>
  <si>
    <t xml:space="preserve">GLEMO gO Token - Vesting &amp; Unlock Schedule | Jul 2026 - Jun 2028</t>
  </si>
  <si>
    <t xml:space="preserve">ALLOCATION</t>
  </si>
  <si>
    <t xml:space="preserve">TOTAL TOKENS</t>
  </si>
  <si>
    <t xml:space="preserve">TGE Community Airdrop - 35% withdrawable</t>
  </si>
  <si>
    <t xml:space="preserve">DEX Liquidity</t>
  </si>
  <si>
    <t xml:space="preserve">Controlled Float / Long-Term Treasury Reserve</t>
  </si>
  <si>
    <t xml:space="preserve">Team</t>
  </si>
  <si>
    <t xml:space="preserve">Marketing + Partnerships</t>
  </si>
  <si>
    <t xml:space="preserve">Investors</t>
  </si>
  <si>
    <t xml:space="preserve">TOTAL UNLOCKED / MONTH</t>
  </si>
  <si>
    <t xml:space="preserve">=</t>
  </si>
  <si>
    <t xml:space="preserve">CUMULATIVE UNLOCKED</t>
  </si>
  <si>
    <t xml:space="preserve">% Circulating</t>
  </si>
  <si>
    <t xml:space="preserve">Airdrop vesting</t>
  </si>
  <si>
    <t xml:space="preserve">25M GO total: 35% withdrawable at TGE, 35% after 3 months, 30% after 6 months. DEX pool now uses 13M GO + US$650K stable.</t>
  </si>
  <si>
    <t xml:space="preserve">Community split</t>
  </si>
  <si>
    <t xml:space="preserve">TGE airdrop allocation is vested; 275M GO remains reserved for post-TGE campaigns/rewards.</t>
  </si>
  <si>
    <t xml:space="preserve">Controlled float</t>
  </si>
  <si>
    <t xml:space="preserve">187M GO treasury allocation: 101.666667M GO is controlled TGE float for MM/CEX, treasury and strategic programs; 85.333333M GO remains long-term reserve beyond the initial 24M model unless governance approves otherwise.</t>
  </si>
  <si>
    <t xml:space="preserve">GLEMO RWA Ltd (BVI) - Team Plan / Headcount Budget</t>
  </si>
  <si>
    <t xml:space="preserve">Scenario</t>
  </si>
  <si>
    <t xml:space="preserve">Lean core team + senior platform ownership + specialized contractors</t>
  </si>
  <si>
    <t xml:space="preserve">ROLE</t>
  </si>
  <si>
    <t xml:space="preserve">MONTHLY COST / PURPOSE</t>
  </si>
  <si>
    <t xml:space="preserve">CEO / Founder</t>
  </si>
  <si>
    <t xml:space="preserve">US$10k - fundraising, partners, token strategy</t>
  </si>
  <si>
    <t xml:space="preserve">Head of Platform / Senior CTO</t>
  </si>
  <si>
    <t xml:space="preserve">US$12k - platform architecture, AI continuity, SPL/token, audits, bank-independent rails</t>
  </si>
  <si>
    <t xml:space="preserve">Community / Growth Lead</t>
  </si>
  <si>
    <t xml:space="preserve">US$5k pre-TGE; US$6k post-TGE</t>
  </si>
  <si>
    <t xml:space="preserve">Product / Ops</t>
  </si>
  <si>
    <t xml:space="preserve">US$4k from TGE - marketplace and partner ops</t>
  </si>
  <si>
    <t xml:space="preserve">Design / Content / Launch Contractors</t>
  </si>
  <si>
    <t xml:space="preserve">US$3k Oct-27 to Dec-27; US$2k post-TGE</t>
  </si>
  <si>
    <t xml:space="preserve">Finance / Admin Support</t>
  </si>
  <si>
    <t xml:space="preserve">US$2k from TGE - reporting, back office</t>
  </si>
  <si>
    <t xml:space="preserve">TOTAL TEAM COST</t>
  </si>
  <si>
    <t xml:space="preserve">Feeds Monthly P&amp;L Operations + BVI Team</t>
  </si>
  <si>
    <t xml:space="preserve">CUMULATIVE TEAM COST</t>
  </si>
  <si>
    <t xml:space="preserve">Running total</t>
  </si>
  <si>
    <t xml:space="preserve">GOVERNANCE NOTES</t>
  </si>
  <si>
    <t xml:space="preserve">CEO salary review</t>
  </si>
  <si>
    <t xml:space="preserve">Only after TGE completed, liquidity stabilized, RWA partner live, and revenue/community KPIs achieved.</t>
  </si>
  <si>
    <t xml:space="preserve">Senior platform ownership</t>
  </si>
  <si>
    <t xml:space="preserve">Head of Platform / Senior CTO is required before TGE to own architecture, technical delivery, audit/vendor coordination, and bank-independent platform roadmap.</t>
  </si>
  <si>
    <t xml:space="preserve">GLEMO - Marketing + Ecosystem Budget Plan</t>
  </si>
  <si>
    <t xml:space="preserve">Purpose</t>
  </si>
  <si>
    <t xml:space="preserve">Convert marketing budget into community, launch credibility, ecosystem activation, and measurable TGE readiness.</t>
  </si>
  <si>
    <t xml:space="preserve">BUDGET SUMMARY</t>
  </si>
  <si>
    <t xml:space="preserve">Category</t>
  </si>
  <si>
    <t xml:space="preserve">Budget</t>
  </si>
  <si>
    <t xml:space="preserve">% of Marketing</t>
  </si>
  <si>
    <t xml:space="preserve">Timing</t>
  </si>
  <si>
    <t xml:space="preserve">Owner</t>
  </si>
  <si>
    <t xml:space="preserve">Primary KPI</t>
  </si>
  <si>
    <t xml:space="preserve">Notes</t>
  </si>
  <si>
    <t xml:space="preserve">Status</t>
  </si>
  <si>
    <t xml:space="preserve">Community Growth + Ambassadors</t>
  </si>
  <si>
    <t xml:space="preserve">Jul-26 to Jun-27</t>
  </si>
  <si>
    <t xml:space="preserve">Growth Lead</t>
  </si>
  <si>
    <t xml:space="preserve">Qualified community, engagement, ambassadors</t>
  </si>
  <si>
    <t xml:space="preserve">Community programs, moderation, local chapters, bounty-style activations</t>
  </si>
  <si>
    <t xml:space="preserve">Planned</t>
  </si>
  <si>
    <t xml:space="preserve">Content + Brand + Education</t>
  </si>
  <si>
    <t xml:space="preserve">Jul-26 to Dec-27</t>
  </si>
  <si>
    <t xml:space="preserve">CEO/Growth</t>
  </si>
  <si>
    <t xml:space="preserve">Content cadence, web traffic, subscriber growth</t>
  </si>
  <si>
    <t xml:space="preserve">RWA education, product explainers, whitepaper launch support</t>
  </si>
  <si>
    <t xml:space="preserve">Oct-26 to TGE</t>
  </si>
  <si>
    <t xml:space="preserve">Reach, earned media, qualified investor/community inbound</t>
  </si>
  <si>
    <t xml:space="preserve">Selective KOLs and PR around TGE; avoid low-quality paid shilling</t>
  </si>
  <si>
    <t xml:space="preserve">Jan-27 to Dec-27</t>
  </si>
  <si>
    <t xml:space="preserve">CTO/Product</t>
  </si>
  <si>
    <t xml:space="preserve">Integrations, apps, ecosystem usage</t>
  </si>
  <si>
    <t xml:space="preserve">Small grants tied to shipped integrations or marketplace activity</t>
  </si>
  <si>
    <t xml:space="preserve">Launch Events + Partnerships</t>
  </si>
  <si>
    <t xml:space="preserve">Dec-26 to Jun-27</t>
  </si>
  <si>
    <t xml:space="preserve">CEO</t>
  </si>
  <si>
    <t xml:space="preserve">Partner pipeline, event leads, community conversion</t>
  </si>
  <si>
    <t xml:space="preserve">TGE events, webinars, partner activations</t>
  </si>
  <si>
    <t xml:space="preserve">Performance / Retargeting Tests</t>
  </si>
  <si>
    <t xml:space="preserve">Jan-27 to Jun-27</t>
  </si>
  <si>
    <t xml:space="preserve">CAC tests, conversion, waitlist quality</t>
  </si>
  <si>
    <t xml:space="preserve">Small paid experiments only after funnel is measurable</t>
  </si>
  <si>
    <t xml:space="preserve">Controlled</t>
  </si>
  <si>
    <t xml:space="preserve">Marketing Ops + Analytics</t>
  </si>
  <si>
    <t xml:space="preserve">Jul-26 to Jun-28</t>
  </si>
  <si>
    <t xml:space="preserve">Growth/Ops</t>
  </si>
  <si>
    <t xml:space="preserve">Attribution, reporting, dashboards</t>
  </si>
  <si>
    <t xml:space="preserve">Tooling, analytics, campaign tracking</t>
  </si>
  <si>
    <t xml:space="preserve">TOTAL MARKETING BUDGET</t>
  </si>
  <si>
    <t xml:space="preserve">Budget Check vs Use of Funds</t>
  </si>
  <si>
    <t xml:space="preserve">MONTHLY DEPLOYMENT</t>
  </si>
  <si>
    <t xml:space="preserve">Month</t>
  </si>
  <si>
    <t xml:space="preserve">Community</t>
  </si>
  <si>
    <t xml:space="preserve">Content</t>
  </si>
  <si>
    <t xml:space="preserve">KOL/PR</t>
  </si>
  <si>
    <t xml:space="preserve">Grants</t>
  </si>
  <si>
    <t xml:space="preserve">Events</t>
  </si>
  <si>
    <t xml:space="preserve">Paid Tests</t>
  </si>
  <si>
    <t xml:space="preserve">Ops/Analytics</t>
  </si>
  <si>
    <t xml:space="preserve">Mar-27 to Jun-27</t>
  </si>
  <si>
    <t xml:space="preserve">Jul-27 to Jun-28</t>
  </si>
  <si>
    <t xml:space="preserve">TOTAL DEPLOYMENT</t>
  </si>
  <si>
    <t xml:space="preserve">GOVERNANCE / CONTROL</t>
  </si>
  <si>
    <t xml:space="preserve">Release rule</t>
  </si>
  <si>
    <t xml:space="preserve">Large KOL/PR, grants, and paid campaigns require milestone approval and KPI reporting.</t>
  </si>
  <si>
    <t xml:space="preserve">Quality rule</t>
  </si>
  <si>
    <t xml:space="preserve">No budget for fake volume, inorganic engagement, or misleading performance claims.</t>
  </si>
  <si>
    <t xml:space="preserve">Reporting</t>
  </si>
  <si>
    <t xml:space="preserve">Monthly spend, campaign results, and remaining budget reported against KPIs.</t>
  </si>
  <si>
    <t xml:space="preserve">Reserve discipline</t>
  </si>
  <si>
    <t xml:space="preserve">Cash reserve remains separate from marketing budget unless approved by management/investor governance.</t>
  </si>
  <si>
    <t xml:space="preserve">GLEMO - Investor Readiness Review</t>
  </si>
  <si>
    <t xml:space="preserve">Fundraising-oriented critique of the current model after tokenomics, liquidity, team, and marketing changes.</t>
  </si>
  <si>
    <t xml:space="preserve">EXECUTIVE VIEW</t>
  </si>
  <si>
    <t xml:space="preserve">Overall read</t>
  </si>
  <si>
    <t xml:space="preserve">The model is materially more investable after the changes: liquid TGE float is now lower after airdrop vesting, liquidity is larger, community airdrop is vested, and marketing spend has KPIs.</t>
  </si>
  <si>
    <t xml:space="preserve">Main remaining issue</t>
  </si>
  <si>
    <t xml:space="preserve">The current 24-month plan still has a tight cash cushion and the controlled float requires governance. Airdrop vesting reduces immediate sell pressure but should be paired with clear claim rules.</t>
  </si>
  <si>
    <t xml:space="preserve">STRENGTHS</t>
  </si>
  <si>
    <t xml:space="preserve">WHY IT HELPS FUNDRAISING</t>
  </si>
  <si>
    <t xml:space="preserve">EVIDENCE IN MODEL</t>
  </si>
  <si>
    <t xml:space="preserve">INVESTOR MESSAGE</t>
  </si>
  <si>
    <t xml:space="preserve">PRIORITY</t>
  </si>
  <si>
    <t xml:space="preserve">Clear TGE valuation math</t>
  </si>
  <si>
    <t xml:space="preserve">Investors can quickly understand FDV, price, float, and pool depth.</t>
  </si>
  <si>
    <t xml:space="preserve">US$50M FDV, US$0.05 token price, 150M TGE float.</t>
  </si>
  <si>
    <t xml:space="preserve">Valuation is explicit rather than hidden in token mechanics.</t>
  </si>
  <si>
    <t xml:space="preserve">High</t>
  </si>
  <si>
    <t xml:space="preserve">Healthier liquidity posture</t>
  </si>
  <si>
    <t xml:space="preserve">US$650k stable liquidity keeps launch depth credible while preserving more runway.</t>
  </si>
  <si>
    <t xml:space="preserve">US$1.3M total initial pool; ~19.7% of US$6.59M liquid TGE mcap.</t>
  </si>
  <si>
    <t xml:space="preserve">Liquidity is budgeted before hype, which lowers execution risk.</t>
  </si>
  <si>
    <t xml:space="preserve">Community airdrop is vested</t>
  </si>
  <si>
    <t xml:space="preserve">Only 35% of the 25M GO airdrop is withdrawable at TGE; the rest releases over 3 and 6 months.</t>
  </si>
  <si>
    <t xml:space="preserve">8.75M TGE withdrawable, 8.75M at month 3, 7.5M at month 6.</t>
  </si>
  <si>
    <t xml:space="preserve">Community incentives are meaningful but immediate sell pressure is reduced.</t>
  </si>
  <si>
    <t xml:space="preserve">Investor/team overhang is delayed</t>
  </si>
  <si>
    <t xml:space="preserve">Investors are locked for 24 months and team unlock starts later.</t>
  </si>
  <si>
    <t xml:space="preserve">Investor row has no unlock through model period; team begins Jan-28.</t>
  </si>
  <si>
    <t xml:space="preserve">Early market is less exposed to insider selling.</t>
  </si>
  <si>
    <t xml:space="preserve">Marketing plan has KPIs</t>
  </si>
  <si>
    <t xml:space="preserve">Budget is now explainable by category, timing, owner, and KPI.</t>
  </si>
  <si>
    <t xml:space="preserve">Marketing Plan tab with US$550k budget and controls.</t>
  </si>
  <si>
    <t xml:space="preserve">Spend is tied to community, content, grants, events and measurement.</t>
  </si>
  <si>
    <t xml:space="preserve">Medium</t>
  </si>
  <si>
    <t xml:space="preserve">CONCERNS / CRITIQUE</t>
  </si>
  <si>
    <t xml:space="preserve">WHY INVESTOR MAY PUSH BACK</t>
  </si>
  <si>
    <t xml:space="preserve">MODEL EVIDENCE</t>
  </si>
  <si>
    <t xml:space="preserve">RECOMMENDED ANSWER</t>
  </si>
  <si>
    <t xml:space="preserve">Cash reserve is too thin</t>
  </si>
  <si>
    <t xml:space="preserve">After US$650k liquidity and the senior platform head plan, runway must stay milestone-controlled.</t>
  </si>
  <si>
    <t xml:space="preserve">Dashboard cash reserve is US$200k; team budget includes Head of Platform / Senior CTO.</t>
  </si>
  <si>
    <t xml:space="preserve">Set a minimum cash policy and make non-core hiring/grants milestone-based.</t>
  </si>
  <si>
    <t xml:space="preserve">Controlled float needs governance</t>
  </si>
  <si>
    <t xml:space="preserve">101.7M ecosystem launch reserve at TGE could look like hidden sell pressure.</t>
  </si>
  <si>
    <t xml:space="preserve">Token Schedule row: Ecosystem Launch Reserve / Controlled Float.</t>
  </si>
  <si>
    <t xml:space="preserve">Define permitted uses: MM/CEX, treasury, grants, strategic partners; add locks/reporting.</t>
  </si>
  <si>
    <t xml:space="preserve">Community rewards still need claim rules</t>
  </si>
  <si>
    <t xml:space="preserve">Airdrop vesting helps, but post-TGE rewards can still create perceived sell pressure if unconditional.</t>
  </si>
  <si>
    <t xml:space="preserve">275M GO post-TGE rewards plus vested airdrop releases.</t>
  </si>
  <si>
    <t xml:space="preserve">Use claim-based vesting, anti-sybil rules, activity gates, and campaign-specific budgets.</t>
  </si>
  <si>
    <t xml:space="preserve">Revenue is modest versus FDV</t>
  </si>
  <si>
    <t xml:space="preserve">US$493k 24M revenue is small relative to US$50M FDV.</t>
  </si>
  <si>
    <t xml:space="preserve">Dashboard revenue summary.</t>
  </si>
  <si>
    <t xml:space="preserve">Frame token value around network/community/RWA access optionality, while showing service-fee revenue as conservative base case.</t>
  </si>
  <si>
    <t xml:space="preserve">Regulatory story must be crisp</t>
  </si>
  <si>
    <t xml:space="preserve">RWA + token + BVI can trigger securities/compliance questions.</t>
  </si>
  <si>
    <t xml:space="preserve">Legal/compliance budget and RWA notes.</t>
  </si>
  <si>
    <t xml:space="preserve">Lead with no yield capture, geofencing/KYC, service-fee model, and counsel-led structure.</t>
  </si>
  <si>
    <t xml:space="preserve">FUNDRAISING POSITIONING</t>
  </si>
  <si>
    <t xml:space="preserve">Recommended ask narrative</t>
  </si>
  <si>
    <t xml:space="preserve">US$2M funds a disciplined de-risking round: TGE, compliance, governance, liquidity, RWA proof points, and early operating traction.</t>
  </si>
  <si>
    <t xml:space="preserve">Best investor angle</t>
  </si>
  <si>
    <t xml:space="preserve">The first check buys exposure before the US$20M seed milestone, while governance and milestone gates reduce first-fund risk.</t>
  </si>
  <si>
    <t xml:space="preserve">What to say about CEO salary</t>
  </si>
  <si>
    <t xml:space="preserve">US$10k/month is runway-aligned; any increase requires TGE, revenue/community milestones, and seed financing.</t>
  </si>
  <si>
    <t xml:space="preserve">What to say about marketing</t>
  </si>
  <si>
    <t xml:space="preserve">Marketing is milestone-based GTM spend, not hype spend; budget ties to community, content, grants, events, paid tests, and analytics.</t>
  </si>
  <si>
    <t xml:space="preserve">What to say about airdrop</t>
  </si>
  <si>
    <t xml:space="preserve">25M GO is allocated to TGE community airdrop, but only 35% is withdrawable at launch; 35% vests after 3 months and 30% after 6 months.</t>
  </si>
  <si>
    <t xml:space="preserve">RECOMMENDED NEXT FIXES BEFORE INVESTOR SEND</t>
  </si>
  <si>
    <t xml:space="preserve">1</t>
  </si>
  <si>
    <t xml:space="preserve">Governance rules have been added for the 101.7M controlled launch float; next step is wallet reporting format.</t>
  </si>
  <si>
    <t xml:space="preserve">2</t>
  </si>
  <si>
    <t xml:space="preserve">Maintain the US$200k reserve policy and protect US$150k-250k through seed or tighter releases.</t>
  </si>
  <si>
    <t xml:space="preserve">3</t>
  </si>
  <si>
    <t xml:space="preserve">Community rewards should be communicated as claim-based and milestone-based, not automatic monthly emissions.</t>
  </si>
  <si>
    <t xml:space="preserve">4</t>
  </si>
  <si>
    <t xml:space="preserve">Seed Round Preview added: first round is a de-risking bridge to a US$20M seed milestone.</t>
  </si>
  <si>
    <t xml:space="preserve">5</t>
  </si>
  <si>
    <t xml:space="preserve">Prepare a one-page legal/compliance memo summary for RWA, BVI, KYC/geofencing, and no-yield-capture position.</t>
  </si>
  <si>
    <t xml:space="preserve">OPERATING INDEPENDENCE ADDENDUM</t>
  </si>
  <si>
    <t xml:space="preserve">Risk</t>
  </si>
  <si>
    <t xml:space="preserve">Investor Concern</t>
  </si>
  <si>
    <t xml:space="preserve">Model Answer</t>
  </si>
  <si>
    <t xml:space="preserve">Required Evidence</t>
  </si>
  <si>
    <t xml:space="preserve">Priority</t>
  </si>
  <si>
    <t xml:space="preserve">Bank partner exits</t>
  </si>
  <si>
    <t xml:space="preserve">RWA layer may stall if dependent on one bank.</t>
  </si>
  <si>
    <t xml:space="preserve">Glemo owns operating layer; regulated rails are replaceable via multi-provider architecture.</t>
  </si>
  <si>
    <t xml:space="preserve">Fallback provider list, legal memo, process map.</t>
  </si>
  <si>
    <t xml:space="preserve">Platform build burden</t>
  </si>
  <si>
    <t xml:space="preserve">Build roadmap, Head of Platform / Senior CTO mandate, audit plan, budget.</t>
  </si>
  <si>
    <t xml:space="preserve">Roadmap is modular: AI/brokerage/marketplace independent first; token/RWA gated by audit/legal/provider readiness.</t>
  </si>
  <si>
    <t xml:space="preserve">RWA compliance</t>
  </si>
  <si>
    <t xml:space="preserve">Token + RWA can create securities/yield concern.</t>
  </si>
  <si>
    <t xml:space="preserve">No yield capture, no token claim on RWA economics, KYC/geofencing, counsel-led rollout.</t>
  </si>
  <si>
    <t xml:space="preserve">Legal memo and jurisdiction matrix.</t>
  </si>
  <si>
    <t xml:space="preserve">Seed credibility</t>
  </si>
  <si>
    <t xml:space="preserve">US$20M seed valuation needs proof, not narrative.</t>
  </si>
  <si>
    <t xml:space="preserve">Seed only after TGE, legal memo, RWA pilot/provider pipeline, AI Agent traction, community quality.</t>
  </si>
  <si>
    <t xml:space="preserve">Milestone dashboard.</t>
  </si>
  <si>
    <t xml:space="preserve">Message to Investor</t>
  </si>
  <si>
    <t xml:space="preserve">the investor can structure a small de-risking round that creates partner-agnostic infrastructure and a cleaner seed path.</t>
  </si>
  <si>
    <t xml:space="preserve">Structured EM real estate infrastructure, not bank-dependent token launch.</t>
  </si>
  <si>
    <t xml:space="preserve">the investor-specific memo.</t>
  </si>
  <si>
    <t xml:space="preserve">Cash Runway Mitigations</t>
  </si>
  <si>
    <t xml:space="preserve">Reserve floor</t>
  </si>
  <si>
    <t xml:space="preserve">Maintain US$200k hard reserve; do not use for discretionary marketing, events, contractors, or founder/exec compensation increases.</t>
  </si>
  <si>
    <t xml:space="preserve">Monthly cash report</t>
  </si>
  <si>
    <t xml:space="preserve">Spend freeze</t>
  </si>
  <si>
    <t xml:space="preserve">If cash falls below US$250k, freeze discretionary marketing, travel, PR, non-core vendor spend, and any compensation increase.</t>
  </si>
  <si>
    <t xml:space="preserve">Board/founder approval gate</t>
  </si>
  <si>
    <t xml:space="preserve">Bridge option</t>
  </si>
  <si>
    <t xml:space="preserve">Prepare US$300-500k bridge note/SAFE option if the seed process is delayed beyond runway.</t>
  </si>
  <si>
    <t xml:space="preserve">Pre-agreed investor/insider discussion</t>
  </si>
  <si>
    <t xml:space="preserve">Seed language</t>
  </si>
  <si>
    <t xml:space="preserve">Base seed raise is US$4-6M after objective gates; up to US$8M only if milestones are materially exceeded.</t>
  </si>
  <si>
    <t xml:space="preserve">Canonical language</t>
  </si>
  <si>
    <t xml:space="preserve">GLEMO - Token Governance Rules</t>
  </si>
  <si>
    <t xml:space="preserve">Convert tokenomics control language into explicit, auditable rules for TGE float, airdrop vesting, community rewards, treasury use, and reporting.</t>
  </si>
  <si>
    <t xml:space="preserve">CONTROLLED FLOAT AT TGE</t>
  </si>
  <si>
    <t xml:space="preserve">Bucket</t>
  </si>
  <si>
    <t xml:space="preserve">Amount GO</t>
  </si>
  <si>
    <t xml:space="preserve">% Supply</t>
  </si>
  <si>
    <t xml:space="preserve">Permitted Use</t>
  </si>
  <si>
    <t xml:space="preserve">Lock / Constraint</t>
  </si>
  <si>
    <t xml:space="preserve">Approval</t>
  </si>
  <si>
    <t xml:space="preserve">Investor Rationale</t>
  </si>
  <si>
    <t xml:space="preserve">Initial DEX pool paired with US$650k stable</t>
  </si>
  <si>
    <t xml:space="preserve">LP lock / public wallet disclosure recommended</t>
  </si>
  <si>
    <t xml:space="preserve">Management + treasury sign-off</t>
  </si>
  <si>
    <t xml:space="preserve">Pool address and depth visible at TGE</t>
  </si>
  <si>
    <t xml:space="preserve">Creates orderly launch market</t>
  </si>
  <si>
    <t xml:space="preserve">TGE Community Airdrop - Withdrawable</t>
  </si>
  <si>
    <t xml:space="preserve">User/community airdrop claim</t>
  </si>
  <si>
    <t xml:space="preserve">35% of 25M allocation withdrawable at TGE</t>
  </si>
  <si>
    <t xml:space="preserve">Pre-approved campaign rules</t>
  </si>
  <si>
    <t xml:space="preserve">Claim dashboard and anti-sybil report</t>
  </si>
  <si>
    <t xml:space="preserve">Rewards early community while reducing day-one pressure</t>
  </si>
  <si>
    <t xml:space="preserve">TGE Community Airdrop - Vested</t>
  </si>
  <si>
    <t xml:space="preserve">Airdrop vesting balance</t>
  </si>
  <si>
    <t xml:space="preserve">35% after 3 months; 30% after 6 months</t>
  </si>
  <si>
    <t xml:space="preserve">Automated vesting contract or documented claim schedule</t>
  </si>
  <si>
    <t xml:space="preserve">Monthly vesting report</t>
  </si>
  <si>
    <t xml:space="preserve">Aligns users beyond launch</t>
  </si>
  <si>
    <t xml:space="preserve">TGE launch partners, campaigns, ecosystem activation</t>
  </si>
  <si>
    <t xml:space="preserve">No market sales without documented campaign purpose</t>
  </si>
  <si>
    <t xml:space="preserve">CEO + growth lead; &gt;US$25k equivalent needs approval</t>
  </si>
  <si>
    <t xml:space="preserve">Monthly spend/use report</t>
  </si>
  <si>
    <t xml:space="preserve">Supports GTM without uncontrolled distribution</t>
  </si>
  <si>
    <t xml:space="preserve">Ecosystem Launch Reserve / Controlled Float</t>
  </si>
  <si>
    <t xml:space="preserve">Market maker/CEX ops, treasury programs, strategic partners, grants</t>
  </si>
  <si>
    <t xml:space="preserve">Not user-withdrawable; use only under approved categories</t>
  </si>
  <si>
    <t xml:space="preserve">Two-signature approval; investor observer rights recommended</t>
  </si>
  <si>
    <t xml:space="preserve">Monthly wallet movement report</t>
  </si>
  <si>
    <t xml:space="preserve">Prevents hidden sell pressure concern</t>
  </si>
  <si>
    <t xml:space="preserve">TOTAL TGE LIQUID/CONTROLLED FLOAT</t>
  </si>
  <si>
    <t xml:space="preserve">TGE launch float target</t>
  </si>
  <si>
    <t xml:space="preserve">Liquid user float is lower after airdrop vesting</t>
  </si>
  <si>
    <t xml:space="preserve">Matches updated launch pool; liquid user float is lower after airdrop vesting</t>
  </si>
  <si>
    <t xml:space="preserve">COMMUNITY REWARDS RULES</t>
  </si>
  <si>
    <t xml:space="preserve">Rule</t>
  </si>
  <si>
    <t xml:space="preserve">Policy</t>
  </si>
  <si>
    <t xml:space="preserve">Metric / Threshold</t>
  </si>
  <si>
    <t xml:space="preserve">Max Monthly Release</t>
  </si>
  <si>
    <t xml:space="preserve">Risk Reduced</t>
  </si>
  <si>
    <t xml:space="preserve">Claim-based rewards</t>
  </si>
  <si>
    <t xml:space="preserve">Rewards are earned by verified activity, not automatically emitted</t>
  </si>
  <si>
    <t xml:space="preserve">Quest completion, referrals, product usage, retention</t>
  </si>
  <si>
    <t xml:space="preserve">Up to 25M GO budget/month; actual release can be lower</t>
  </si>
  <si>
    <t xml:space="preserve">Growth + treasury approval</t>
  </si>
  <si>
    <t xml:space="preserve">Monthly reward report</t>
  </si>
  <si>
    <t xml:space="preserve">Unused budget rolls forward or remains locked</t>
  </si>
  <si>
    <t xml:space="preserve">Reduces mechanical sell pressure</t>
  </si>
  <si>
    <t xml:space="preserve">Anti-sybil</t>
  </si>
  <si>
    <t xml:space="preserve">Airdrop/rewards require sybil filters</t>
  </si>
  <si>
    <t xml:space="preserve">Wallet age, activity quality, identity/KYC where needed</t>
  </si>
  <si>
    <t xml:space="preserve">N/A</t>
  </si>
  <si>
    <t xml:space="preserve">Growth + compliance</t>
  </si>
  <si>
    <t xml:space="preserve">Eligibility/audit summary</t>
  </si>
  <si>
    <t xml:space="preserve">Avoids fake community inflation</t>
  </si>
  <si>
    <t xml:space="preserve">Protects token quality</t>
  </si>
  <si>
    <t xml:space="preserve">Holding/vesting incentives</t>
  </si>
  <si>
    <t xml:space="preserve">Campaign rewards may include claim vesting or holding boosts</t>
  </si>
  <si>
    <t xml:space="preserve">Retention, staking/holding, product use</t>
  </si>
  <si>
    <t xml:space="preserve">Campaign-specific</t>
  </si>
  <si>
    <t xml:space="preserve">Treasury approval</t>
  </si>
  <si>
    <t xml:space="preserve">Campaign report</t>
  </si>
  <si>
    <t xml:space="preserve">Users rewarded for long-term alignment</t>
  </si>
  <si>
    <t xml:space="preserve">Improves retention</t>
  </si>
  <si>
    <t xml:space="preserve">Grant milestones</t>
  </si>
  <si>
    <t xml:space="preserve">Developer grants pay on shipped integrations</t>
  </si>
  <si>
    <t xml:space="preserve">Merged code, active users, integrations live</t>
  </si>
  <si>
    <t xml:space="preserve">Budget-specific</t>
  </si>
  <si>
    <t xml:space="preserve">CTO + treasury</t>
  </si>
  <si>
    <t xml:space="preserve">Grant milestone report</t>
  </si>
  <si>
    <t xml:space="preserve">No upfront grant dumping</t>
  </si>
  <si>
    <t xml:space="preserve">Improves capital efficiency</t>
  </si>
  <si>
    <t xml:space="preserve">TREASURY / MARKET OPERATIONS</t>
  </si>
  <si>
    <t xml:space="preserve">Trigger</t>
  </si>
  <si>
    <t xml:space="preserve">Limit</t>
  </si>
  <si>
    <t xml:space="preserve">Market maker allocation</t>
  </si>
  <si>
    <t xml:space="preserve">Tokens can be lent/allocated only under market-making agreements</t>
  </si>
  <si>
    <t xml:space="preserve">CEX/DEX liquidity needs</t>
  </si>
  <si>
    <t xml:space="preserve">Agreement-specific</t>
  </si>
  <si>
    <t xml:space="preserve">Management + treasury; investor observer recommended</t>
  </si>
  <si>
    <t xml:space="preserve">Monthly MM balance report</t>
  </si>
  <si>
    <t xml:space="preserve">No discretionary dumping</t>
  </si>
  <si>
    <t xml:space="preserve">Market integrity</t>
  </si>
  <si>
    <t xml:space="preserve">CEX/listing support</t>
  </si>
  <si>
    <t xml:space="preserve">Any CEX-related token use must be documented</t>
  </si>
  <si>
    <t xml:space="preserve">Listing, market depth, campaign</t>
  </si>
  <si>
    <t xml:space="preserve">Case by case</t>
  </si>
  <si>
    <t xml:space="preserve">Management + legal review</t>
  </si>
  <si>
    <t xml:space="preserve">Wallet movement report</t>
  </si>
  <si>
    <t xml:space="preserve">Avoids opaque exchange allocations</t>
  </si>
  <si>
    <t xml:space="preserve">Transparency</t>
  </si>
  <si>
    <t xml:space="preserve">Treasury sales</t>
  </si>
  <si>
    <t xml:space="preserve">No treasury sale in first 6 months unless emergency or board/investor approved</t>
  </si>
  <si>
    <t xml:space="preserve">Runway emergency or strategic deal</t>
  </si>
  <si>
    <t xml:space="preserve">Predefined cap</t>
  </si>
  <si>
    <t xml:space="preserve">Board/investor approval</t>
  </si>
  <si>
    <t xml:space="preserve">Post-sale disclosure</t>
  </si>
  <si>
    <t xml:space="preserve">Protects TGE price</t>
  </si>
  <si>
    <t xml:space="preserve">Supply discipline</t>
  </si>
  <si>
    <t xml:space="preserve">Wallet transparency</t>
  </si>
  <si>
    <t xml:space="preserve">Core token wallets should be labeled internally and preferably disclosed by category</t>
  </si>
  <si>
    <t xml:space="preserve">Before TGE</t>
  </si>
  <si>
    <t xml:space="preserve">All core wallets</t>
  </si>
  <si>
    <t xml:space="preserve">Treasury</t>
  </si>
  <si>
    <t xml:space="preserve">Monthly report</t>
  </si>
  <si>
    <t xml:space="preserve">Enables investor diligence</t>
  </si>
  <si>
    <t xml:space="preserve">Trust</t>
  </si>
  <si>
    <t xml:space="preserve">COMPLIANCE / COMMUNICATION RULES</t>
  </si>
  <si>
    <t xml:space="preserve">Required Before</t>
  </si>
  <si>
    <t xml:space="preserve">Evidence</t>
  </si>
  <si>
    <t xml:space="preserve">No-yield-capture language</t>
  </si>
  <si>
    <t xml:space="preserve">Marketing and docs must not imply guaranteed yield or yield distribution by Glemo</t>
  </si>
  <si>
    <t xml:space="preserve">Legal/Compliance</t>
  </si>
  <si>
    <t xml:space="preserve">Public launch</t>
  </si>
  <si>
    <t xml:space="preserve">Approved legal language</t>
  </si>
  <si>
    <t xml:space="preserve">Compliance sign-off</t>
  </si>
  <si>
    <t xml:space="preserve">Service/representation fee only</t>
  </si>
  <si>
    <t xml:space="preserve">Securities/regulatory risk</t>
  </si>
  <si>
    <t xml:space="preserve">KYC/geofencing</t>
  </si>
  <si>
    <t xml:space="preserve">Restricted jurisdictions and participant eligibility must be defined</t>
  </si>
  <si>
    <t xml:space="preserve">RWA access launch</t>
  </si>
  <si>
    <t xml:space="preserve">Policy memo and implementation</t>
  </si>
  <si>
    <t xml:space="preserve">Compliance report</t>
  </si>
  <si>
    <t xml:space="preserve">Token/community access may differ from RWA access</t>
  </si>
  <si>
    <t xml:space="preserve">Regulatory risk</t>
  </si>
  <si>
    <t xml:space="preserve">KPI reporting</t>
  </si>
  <si>
    <t xml:space="preserve">Monthly update to investors on cash, token unlocks, community, revenue, and compliance</t>
  </si>
  <si>
    <t xml:space="preserve">CEO/Ops</t>
  </si>
  <si>
    <t xml:space="preserve">Post-close monthly</t>
  </si>
  <si>
    <t xml:space="preserve">Investor update</t>
  </si>
  <si>
    <t xml:space="preserve">Monthly</t>
  </si>
  <si>
    <t xml:space="preserve">Builds trust</t>
  </si>
  <si>
    <t xml:space="preserve">Execution risk</t>
  </si>
  <si>
    <t xml:space="preserve">MINIMUM RESERVE POLICY</t>
  </si>
  <si>
    <t xml:space="preserve">Maintain minimum cash reserve before discretionary grants, paid campaigns, or new hires.</t>
  </si>
  <si>
    <t xml:space="preserve">Target</t>
  </si>
  <si>
    <t xml:space="preserve">US$150k-250k or 6 months of core burn; if below target, pause non-core spend unless approved.</t>
  </si>
  <si>
    <t xml:space="preserve">Current gap</t>
  </si>
  <si>
    <t xml:space="preserve">Model now includes US$200k explicit reserve after lowering initial liquidity to US$650k.</t>
  </si>
  <si>
    <t xml:space="preserve">GLEMO - Seed Round Preview / De-Risking Path</t>
  </si>
  <si>
    <t xml:space="preserve">Show the first investor that this US$2M round funds milestones that support a focused US$20M seed valuation milestone and a later US$100M mature-stage case.</t>
  </si>
  <si>
    <t xml:space="preserve">CURRENT ROUND</t>
  </si>
  <si>
    <t xml:space="preserve">Item</t>
  </si>
  <si>
    <t xml:space="preserve">Value</t>
  </si>
  <si>
    <t xml:space="preserve">Pre-seed / de-risking raise</t>
  </si>
  <si>
    <t xml:space="preserve">SAFE + token warrant</t>
  </si>
  <si>
    <t xml:space="preserve">Equity valuation cap</t>
  </si>
  <si>
    <t xml:space="preserve">Current round remains deliberately small</t>
  </si>
  <si>
    <t xml:space="preserve">Initial FDV target</t>
  </si>
  <si>
    <t xml:space="preserve">Token upside treated separately from equity base case</t>
  </si>
  <si>
    <t xml:space="preserve">Core objective</t>
  </si>
  <si>
    <t xml:space="preserve">Reach TGE + governance + RWA proof + operating traction</t>
  </si>
  <si>
    <t xml:space="preserve">Build the case for seed</t>
  </si>
  <si>
    <t xml:space="preserve">SEED ROUND PREVIEW</t>
  </si>
  <si>
    <t xml:space="preserve">Indicative Equity Valuation</t>
  </si>
  <si>
    <t xml:space="preserve">Indicative Token FDV</t>
  </si>
  <si>
    <t xml:space="preserve">Conservative Base</t>
  </si>
  <si>
    <t xml:space="preserve">Post-TGE + initial validation</t>
  </si>
  <si>
    <t xml:space="preserve">Token live, compliance memo, RWA LOI/pilot</t>
  </si>
  <si>
    <t xml:space="preserve">Seed extends runway after core launch risk is reduced.</t>
  </si>
  <si>
    <t xml:space="preserve">Execution/runway</t>
  </si>
  <si>
    <t xml:space="preserve">Strong Seed</t>
  </si>
  <si>
    <t xml:space="preserve">After legal/provider + traction gates</t>
  </si>
  <si>
    <t xml:space="preserve">AI Agent pipeline, RWA pilot, community retention</t>
  </si>
  <si>
    <t xml:space="preserve">US$20M becomes a credible seed milestone, not a hype valuation.</t>
  </si>
  <si>
    <t xml:space="preserve">Financing risk</t>
  </si>
  <si>
    <t xml:space="preserve">Institutional Upside</t>
  </si>
  <si>
    <t xml:space="preserve">Only if gates are materially exceeded</t>
  </si>
  <si>
    <t xml:space="preserve">RWA volume, paid clients, stronger liquidity/holders</t>
  </si>
  <si>
    <t xml:space="preserve">Upside seed only after repeatable traction is visible.</t>
  </si>
  <si>
    <t xml:space="preserve">Market/liquidity risk</t>
  </si>
  <si>
    <t xml:space="preserve">MATURE STAGE PREVIEW</t>
  </si>
  <si>
    <t xml:space="preserve">US$100M valuation case</t>
  </si>
  <si>
    <t xml:space="preserve">24-48 months</t>
  </si>
  <si>
    <t xml:space="preserve">Requires US$5M+ ARR path, multi-bank RWA, institutional liquidity, and cross-border scale.</t>
  </si>
  <si>
    <t xml:space="preserve">MILESTONES BEFORE SEED</t>
  </si>
  <si>
    <t xml:space="preserve">Milestone</t>
  </si>
  <si>
    <t xml:space="preserve">Expected Timing</t>
  </si>
  <si>
    <t xml:space="preserve">Why It Matters</t>
  </si>
  <si>
    <t xml:space="preserve">Seed Impact</t>
  </si>
  <si>
    <t xml:space="preserve">TGE completed</t>
  </si>
  <si>
    <t xml:space="preserve">Token live at controlled float and public liquidity</t>
  </si>
  <si>
    <t xml:space="preserve">Pool address, token contract, vesting schedule</t>
  </si>
  <si>
    <t xml:space="preserve">CEO/CTO</t>
  </si>
  <si>
    <t xml:space="preserve">Proves launch execution</t>
  </si>
  <si>
    <t xml:space="preserve">Raises seed credibility</t>
  </si>
  <si>
    <t xml:space="preserve">Liquidity stabilized</t>
  </si>
  <si>
    <t xml:space="preserve">US$650k stable paired; no uncontrolled treasury sales</t>
  </si>
  <si>
    <t xml:space="preserve">DEX analytics, MM report</t>
  </si>
  <si>
    <t xml:space="preserve">Treasury / Head of Platform</t>
  </si>
  <si>
    <t xml:space="preserve">Q1-Q2 2027</t>
  </si>
  <si>
    <t xml:space="preserve">Reduces token market risk</t>
  </si>
  <si>
    <t xml:space="preserve">Supports follow-on</t>
  </si>
  <si>
    <t xml:space="preserve">RWA partner live</t>
  </si>
  <si>
    <t xml:space="preserve">Anchor bank/provider workflow live</t>
  </si>
  <si>
    <t xml:space="preserve">Agreement or pilot report</t>
  </si>
  <si>
    <t xml:space="preserve">CEO/Legal</t>
  </si>
  <si>
    <t xml:space="preserve">Validates RWA representation layer</t>
  </si>
  <si>
    <t xml:space="preserve">Core seed trigger</t>
  </si>
  <si>
    <t xml:space="preserve">Compliance package</t>
  </si>
  <si>
    <t xml:space="preserve">BVI, legal memo, KYC/geofencing rules</t>
  </si>
  <si>
    <t xml:space="preserve">Counsel memo and policy docs</t>
  </si>
  <si>
    <t xml:space="preserve">Legal</t>
  </si>
  <si>
    <t xml:space="preserve">Pre-TGE</t>
  </si>
  <si>
    <t xml:space="preserve">Reduces regulatory risk</t>
  </si>
  <si>
    <t xml:space="preserve">Required diligence</t>
  </si>
  <si>
    <t xml:space="preserve">AI Agent traction</t>
  </si>
  <si>
    <t xml:space="preserve">Paid clients or signed pipeline</t>
  </si>
  <si>
    <t xml:space="preserve">Contracts, ARR, usage metrics</t>
  </si>
  <si>
    <t xml:space="preserve">Product/Growth</t>
  </si>
  <si>
    <t xml:space="preserve">Shows core revenue engine</t>
  </si>
  <si>
    <t xml:space="preserve">Supports US$20M seed</t>
  </si>
  <si>
    <t xml:space="preserve">Community quality</t>
  </si>
  <si>
    <t xml:space="preserve">Qualified community, retention, engagement</t>
  </si>
  <si>
    <t xml:space="preserve">Analytics and anti-sybil report</t>
  </si>
  <si>
    <t xml:space="preserve">Growth</t>
  </si>
  <si>
    <t xml:space="preserve">Pre/post TGE</t>
  </si>
  <si>
    <t xml:space="preserve">Reduces hype-only concern</t>
  </si>
  <si>
    <t xml:space="preserve">Improves investor confidence</t>
  </si>
  <si>
    <t xml:space="preserve">SEED USE OF FUNDS - BASE CASE US$5M</t>
  </si>
  <si>
    <t xml:space="preserve">Use</t>
  </si>
  <si>
    <t xml:space="preserve">Amount</t>
  </si>
  <si>
    <t xml:space="preserve">%</t>
  </si>
  <si>
    <t xml:space="preserve">Why It De-Risks</t>
  </si>
  <si>
    <t xml:space="preserve">Product + engineering</t>
  </si>
  <si>
    <t xml:space="preserve">AI Agent, marketplace, integrations, reporting, security</t>
  </si>
  <si>
    <t xml:space="preserve">Turns platform narrative into measurable product usage</t>
  </si>
  <si>
    <t xml:space="preserve">Compliance + regulated RWA expansion</t>
  </si>
  <si>
    <t xml:space="preserve">Legal, KYC/geofencing, partner onboarding</t>
  </si>
  <si>
    <t xml:space="preserve">Reduces regulatory and partnership risk</t>
  </si>
  <si>
    <t xml:space="preserve">Liquidity / market depth expansion</t>
  </si>
  <si>
    <t xml:space="preserve">Additional DEX/CEX depth and MM operations</t>
  </si>
  <si>
    <t xml:space="preserve">Supports larger market without thin liquidity</t>
  </si>
  <si>
    <t xml:space="preserve">Growth + ecosystem</t>
  </si>
  <si>
    <t xml:space="preserve">Community, partners, grants, events, content</t>
  </si>
  <si>
    <t xml:space="preserve">Scales demand with measured spend</t>
  </si>
  <si>
    <t xml:space="preserve">Team + operations</t>
  </si>
  <si>
    <t xml:space="preserve">Core hires and operating runway</t>
  </si>
  <si>
    <t xml:space="preserve">Improves execution capacity</t>
  </si>
  <si>
    <t xml:space="preserve">Reserve</t>
  </si>
  <si>
    <t xml:space="preserve">Runway buffer</t>
  </si>
  <si>
    <t xml:space="preserve">Reduces financing pressure</t>
  </si>
  <si>
    <t xml:space="preserve">TOTAL</t>
  </si>
  <si>
    <t xml:space="preserve">MESSAGE TO FIRST FUND</t>
  </si>
  <si>
    <t xml:space="preserve">This US$2M round is a de-risking round, designed to unlock a disciplined US$20M seed valuation milestone and a later US$100M mature-stage case only after proof points are visible.</t>
  </si>
  <si>
    <t xml:space="preserve">GLEMO - Capital Path: Small Start, Fast De-Risking, Mature Upside</t>
  </si>
  <si>
    <t xml:space="preserve">Core narrative</t>
  </si>
  <si>
    <t xml:space="preserve">Start with a disciplined US$2M de-risking round, reach a US$20M seed valuation milestone, then mature toward a US$100M institutional/growth stage as traction compounds.</t>
  </si>
  <si>
    <t xml:space="preserve">STAGE</t>
  </si>
  <si>
    <t xml:space="preserve">Capital / Valuation</t>
  </si>
  <si>
    <t xml:space="preserve">Primary Proof</t>
  </si>
  <si>
    <t xml:space="preserve">Use of Capital</t>
  </si>
  <si>
    <t xml:space="preserve">Investor Risk Removed</t>
  </si>
  <si>
    <t xml:space="preserve">What Not To Overpromise</t>
  </si>
  <si>
    <t xml:space="preserve">1. De-risking round</t>
  </si>
  <si>
    <t xml:space="preserve">Now to TGE</t>
  </si>
  <si>
    <t xml:space="preserve">US$2M SAFE | US$10-12M cap</t>
  </si>
  <si>
    <t xml:space="preserve">TGE readiness, governance, partner validation, initial liquidity</t>
  </si>
  <si>
    <t xml:space="preserve">Liquidity, compliance, team, marketing, audit</t>
  </si>
  <si>
    <t xml:space="preserve">Launch and regulatory execution risk</t>
  </si>
  <si>
    <t xml:space="preserve">Do not sell this as a growth round yet</t>
  </si>
  <si>
    <t xml:space="preserve">Current</t>
  </si>
  <si>
    <t xml:space="preserve">2. Seed milestone</t>
  </si>
  <si>
    <t xml:space="preserve">Post-TGE / 6-12 months</t>
  </si>
  <si>
    <t xml:space="preserve">Target US$20M equity valuation | US$4-6M raise</t>
  </si>
  <si>
    <t xml:space="preserve">RWA pilot live, AI Agent clients, marketplace traction, token market stable</t>
  </si>
  <si>
    <t xml:space="preserve">Product, compliance expansion, revenue scale, partner coverage</t>
  </si>
  <si>
    <t xml:space="preserve">Financing risk and first-market validation</t>
  </si>
  <si>
    <t xml:space="preserve">Do not pitch US$100M before proof points</t>
  </si>
  <si>
    <t xml:space="preserve">3. Mature institutional stage</t>
  </si>
  <si>
    <t xml:space="preserve">US$100M valuation target</t>
  </si>
  <si>
    <t xml:space="preserve">US$5M+ ARR path, multi-bank RWA, cross-border corridor scale</t>
  </si>
  <si>
    <t xml:space="preserve">International expansion, regulated RWA rails, CEX/listing depth</t>
  </si>
  <si>
    <t xml:space="preserve">Scale and institutionalization risk</t>
  </si>
  <si>
    <t xml:space="preserve">Treat as upside path, not base case guarantee</t>
  </si>
  <si>
    <t xml:space="preserve">Long-term</t>
  </si>
  <si>
    <t xml:space="preserve">MODEL MESSAGE</t>
  </si>
  <si>
    <t xml:space="preserve">Base case</t>
  </si>
  <si>
    <t xml:space="preserve">US$2M is enough to prove the operating layer, not to fully scale it.</t>
  </si>
  <si>
    <t xml:space="preserve">Seed case</t>
  </si>
  <si>
    <t xml:space="preserve">US$20M is the next credibility marker after TGE + compliance + partner traction.</t>
  </si>
  <si>
    <t xml:space="preserve">Mature case</t>
  </si>
  <si>
    <t xml:space="preserve">US$100M becomes credible only after revenue, regulated RWA pilots, liquidity discipline, and repeatable GTM are visible.</t>
  </si>
  <si>
    <t xml:space="preserve">SEED GATING METRICS</t>
  </si>
  <si>
    <t xml:space="preserve">Minimum</t>
  </si>
  <si>
    <t xml:space="preserve">Token launch quality</t>
  </si>
  <si>
    <t xml:space="preserve">TGE complete</t>
  </si>
  <si>
    <t xml:space="preserve">Stable DEX liquidity + governance reports</t>
  </si>
  <si>
    <t xml:space="preserve">Token contract, LP, wallet reporting</t>
  </si>
  <si>
    <t xml:space="preserve">Shows launch execution</t>
  </si>
  <si>
    <t xml:space="preserve">Compliance</t>
  </si>
  <si>
    <t xml:space="preserve">Legal memo</t>
  </si>
  <si>
    <t xml:space="preserve">BVI + US + Brazil policy package</t>
  </si>
  <si>
    <t xml:space="preserve">Counsel memo and geofencing/KYC plan</t>
  </si>
  <si>
    <t xml:space="preserve">Reduces RWA/token concern</t>
  </si>
  <si>
    <t xml:space="preserve">RWA partner</t>
  </si>
  <si>
    <t xml:space="preserve">LOI/pilot</t>
  </si>
  <si>
    <t xml:space="preserve">Live pilot or signed structure partner</t>
  </si>
  <si>
    <t xml:space="preserve">Agreement, pilot report, represented volume</t>
  </si>
  <si>
    <t xml:space="preserve">Validates RWA layer</t>
  </si>
  <si>
    <t xml:space="preserve">AI Agent</t>
  </si>
  <si>
    <t xml:space="preserve">Flagship proof</t>
  </si>
  <si>
    <t xml:space="preserve">20+ paid/contracted clients or equivalent pipeline</t>
  </si>
  <si>
    <t xml:space="preserve">Validates SaaS engine</t>
  </si>
  <si>
    <t xml:space="preserve">Marketplace</t>
  </si>
  <si>
    <t xml:space="preserve">8 apps live</t>
  </si>
  <si>
    <t xml:space="preserve">Active company usage and early paid revenue</t>
  </si>
  <si>
    <t xml:space="preserve">Usage/revenue dashboard</t>
  </si>
  <si>
    <t xml:space="preserve">Shows platform expansion</t>
  </si>
  <si>
    <t xml:space="preserve">Community/token</t>
  </si>
  <si>
    <t xml:space="preserve">Airdrop vesting active</t>
  </si>
  <si>
    <t xml:space="preserve">Qualified holders and retention</t>
  </si>
  <si>
    <t xml:space="preserve">Claim dashboard, anti-sybil report</t>
  </si>
  <si>
    <t xml:space="preserve">Avoids hype-only token narrative</t>
  </si>
  <si>
    <t xml:space="preserve">FINANCING STORY</t>
  </si>
  <si>
    <t xml:space="preserve">Now</t>
  </si>
  <si>
    <t xml:space="preserve">Raise US$2M to de-risk launch and compliance.</t>
  </si>
  <si>
    <t xml:space="preserve">Next</t>
  </si>
  <si>
    <t xml:space="preserve">Use those proof points to raise US$4-6M seed around a US$20M valuation milestone.</t>
  </si>
  <si>
    <t xml:space="preserve">Later</t>
  </si>
  <si>
    <t xml:space="preserve">Use seed capital to build a US$100M mature-stage case through revenue, RWA scale, and institutional liquidity.</t>
  </si>
  <si>
    <t xml:space="preserve">the investor-SPECIFIC ANGLE</t>
  </si>
  <si>
    <t xml:space="preserve">Positioning</t>
  </si>
  <si>
    <t xml:space="preserve">This is a structured emerging-markets real estate infrastructure opportunity, not a token-only deal.</t>
  </si>
  <si>
    <t xml:space="preserve">Why the investor</t>
  </si>
  <si>
    <t xml:space="preserve">the investor can help shape the bridge from de-risking round to structured seed/growth capital.</t>
  </si>
  <si>
    <t xml:space="preserve">Ask</t>
  </si>
  <si>
    <t xml:space="preserve">Lead or structure the US$2M de-risking round with visibility into the US$20M seed milestone.</t>
  </si>
  <si>
    <t xml:space="preserve">Investor protection</t>
  </si>
  <si>
    <t xml:space="preserve">Governance rules, token vesting, legal memo, wallet reporting, and minimum reserve policy reduce first-check risk.</t>
  </si>
  <si>
    <t xml:space="preserve">OPERATING INDEPENDENCE CHECK</t>
  </si>
  <si>
    <t xml:space="preserve">Bank dependency</t>
  </si>
  <si>
    <t xml:space="preserve">Bank partner accelerates first RWA implementation; architecture remains multi-provider.</t>
  </si>
  <si>
    <t xml:space="preserve">Glemo responsibility</t>
  </si>
  <si>
    <t xml:space="preserve">Glemo owns product, operating layer, partner workflow, token governance, reporting, and GTM.</t>
  </si>
  <si>
    <t xml:space="preserve">Fallback path</t>
  </si>
  <si>
    <t xml:space="preserve">Alternative regulated rails: custodian/trustee/FIDC manager/KYC vendor/payment provider/market maker.</t>
  </si>
  <si>
    <t xml:space="preserve">Seed condition</t>
  </si>
  <si>
    <t xml:space="preserve">Seed should require legal memo, provider pipeline, platform roadmap, and RWA process map.</t>
  </si>
  <si>
    <t xml:space="preserve">Message</t>
  </si>
  <si>
    <t xml:space="preserve">The de-risking round funds platform ownership and partner optionality, not dependence on one bank.</t>
  </si>
  <si>
    <t xml:space="preserve">GLEMO - Operating Independence / Partner-Agnostic RWA Plan</t>
  </si>
  <si>
    <t xml:space="preserve">Make platform ownership, partner dependency, and fallback execution explicit before diligence. The bank partner accelerates the first implementation but is not a single point of failure.</t>
  </si>
  <si>
    <t xml:space="preserve">OWNERSHIP MODEL</t>
  </si>
  <si>
    <t xml:space="preserve">Layer</t>
  </si>
  <si>
    <t xml:space="preserve">Owned By</t>
  </si>
  <si>
    <t xml:space="preserve">Partner Role</t>
  </si>
  <si>
    <t xml:space="preserve">Replaceability</t>
  </si>
  <si>
    <t xml:space="preserve">Evidence Needed</t>
  </si>
  <si>
    <t xml:space="preserve">Investor Risk</t>
  </si>
  <si>
    <t xml:space="preserve">Mitigation</t>
  </si>
  <si>
    <t xml:space="preserve">Operating layer</t>
  </si>
  <si>
    <t xml:space="preserve">None / integrations only</t>
  </si>
  <si>
    <t xml:space="preserve">Product roadmap, architecture, senior platform owner, team plan</t>
  </si>
  <si>
    <t xml:space="preserve">Execution risk on Glemo</t>
  </si>
  <si>
    <t xml:space="preserve">Modular build; Head of Platform / Senior CTO; audit budget; milestone roadmap</t>
  </si>
  <si>
    <t xml:space="preserve">Core responsibility; senior head budgeted</t>
  </si>
  <si>
    <t xml:space="preserve">Client systems / CRM integrations</t>
  </si>
  <si>
    <t xml:space="preserve">Production metrics, client proof</t>
  </si>
  <si>
    <t xml:space="preserve">Scale and support risk</t>
  </si>
  <si>
    <t xml:space="preserve">Repeatable onboarding playbook; enterprise contracts</t>
  </si>
  <si>
    <t xml:space="preserve">Live</t>
  </si>
  <si>
    <t xml:space="preserve">Brokerage workflow</t>
  </si>
  <si>
    <t xml:space="preserve">Builders, brokers, developers</t>
  </si>
  <si>
    <t xml:space="preserve">Medium-high</t>
  </si>
  <si>
    <t xml:space="preserve">Partner agreements, CRM/BI flow</t>
  </si>
  <si>
    <t xml:space="preserve">Partner concentration</t>
  </si>
  <si>
    <t xml:space="preserve">100+ partner network and corridor expansion</t>
  </si>
  <si>
    <t xml:space="preserve">RWA representation layer</t>
  </si>
  <si>
    <t xml:space="preserve">Glemo design + regulated providers</t>
  </si>
  <si>
    <t xml:space="preserve">Bank/custodian/trustee/FIDC/securitization rails</t>
  </si>
  <si>
    <t xml:space="preserve">Legal memo, provider term sheets, process map</t>
  </si>
  <si>
    <t xml:space="preserve">Bank dependency / regulatory risk</t>
  </si>
  <si>
    <t xml:space="preserve">Multi-provider rails; partner-agnostic architecture; fallback list</t>
  </si>
  <si>
    <t xml:space="preserve">Token layer</t>
  </si>
  <si>
    <t xml:space="preserve">Glemo/BVI issuer</t>
  </si>
  <si>
    <t xml:space="preserve">Auditor, market maker, DEX/CEX, wallet vendors</t>
  </si>
  <si>
    <t xml:space="preserve">Contract, audit, wallet policy</t>
  </si>
  <si>
    <t xml:space="preserve">Vesting, controlled float rules, LP transparency, reporting</t>
  </si>
  <si>
    <t xml:space="preserve">Compliance workflow</t>
  </si>
  <si>
    <t xml:space="preserve">Glemo + counsel</t>
  </si>
  <si>
    <t xml:space="preserve">KYC/geofencing vendors, counsel, regulated providers</t>
  </si>
  <si>
    <t xml:space="preserve">Policies, legal memo, vendor quotes</t>
  </si>
  <si>
    <t xml:space="preserve">Regulatory execution risk</t>
  </si>
  <si>
    <t xml:space="preserve">Counsel-led rollout; no-yield-capture language; jurisdiction limits</t>
  </si>
  <si>
    <t xml:space="preserve">BANK PARTNER EXIT SCENARIO</t>
  </si>
  <si>
    <t xml:space="preserve">Impact</t>
  </si>
  <si>
    <t xml:space="preserve">Timing Risk</t>
  </si>
  <si>
    <t xml:space="preserve">Financial Risk</t>
  </si>
  <si>
    <t xml:space="preserve">Required Prep</t>
  </si>
  <si>
    <t xml:space="preserve">Severity</t>
  </si>
  <si>
    <t xml:space="preserve">Anchor bank delays</t>
  </si>
  <si>
    <t xml:space="preserve">RWA pilot slips; operating layer still continues</t>
  </si>
  <si>
    <t xml:space="preserve">3-6 months</t>
  </si>
  <si>
    <t xml:space="preserve">Moderate</t>
  </si>
  <si>
    <t xml:space="preserve">Use alternative regulated rails or launch non-RWA modules first</t>
  </si>
  <si>
    <t xml:space="preserve">Provider pipeline and modular RWA roadmap</t>
  </si>
  <si>
    <t xml:space="preserve">Bank accelerates but does not define the business</t>
  </si>
  <si>
    <t xml:space="preserve">Anchor bank exits</t>
  </si>
  <si>
    <t xml:space="preserve">RWA layer must switch provider; AI Agent/brokerage/marketplace remain active</t>
  </si>
  <si>
    <t xml:space="preserve">6+ months</t>
  </si>
  <si>
    <t xml:space="preserve">Moderate-high</t>
  </si>
  <si>
    <t xml:space="preserve">Custodian/trustee/FIDC manager/securitization partner/payment provider</t>
  </si>
  <si>
    <t xml:space="preserve">Fallback provider list + legal memo</t>
  </si>
  <si>
    <t xml:space="preserve">Glemo owns demand, workflow, and distribution; regulated rails are replaceable</t>
  </si>
  <si>
    <t xml:space="preserve">Regulatory scope changes</t>
  </si>
  <si>
    <t xml:space="preserve">RWA access restricted by jurisdiction</t>
  </si>
  <si>
    <t xml:space="preserve">Variable</t>
  </si>
  <si>
    <t xml:space="preserve">Geofenced launch; service-fee model; RWA as optional module</t>
  </si>
  <si>
    <t xml:space="preserve">Legal memo and jurisdiction matrix</t>
  </si>
  <si>
    <t xml:space="preserve">Compliance-first launch protects core platform</t>
  </si>
  <si>
    <t xml:space="preserve">Token market weak</t>
  </si>
  <si>
    <t xml:space="preserve">TGE delayed or launched smaller</t>
  </si>
  <si>
    <t xml:space="preserve">Market-dependent</t>
  </si>
  <si>
    <t xml:space="preserve">Market-conditional TGE; preserve core equity story</t>
  </si>
  <si>
    <t xml:space="preserve">Token launch gates and reserve policy</t>
  </si>
  <si>
    <t xml:space="preserve">Token upside is optional, not the only value driver</t>
  </si>
  <si>
    <t xml:space="preserve">FALLBACK PROVIDER PIPELINE</t>
  </si>
  <si>
    <t xml:space="preserve">Provider Type</t>
  </si>
  <si>
    <t xml:space="preserve">Role</t>
  </si>
  <si>
    <t xml:space="preserve">Examples / Category</t>
  </si>
  <si>
    <t xml:space="preserve">Due Diligence Need</t>
  </si>
  <si>
    <t xml:space="preserve">Contract Need</t>
  </si>
  <si>
    <t xml:space="preserve">Digital bank / fintech</t>
  </si>
  <si>
    <t xml:space="preserve">Distribution, accounts, payment rails, KYC</t>
  </si>
  <si>
    <t xml:space="preserve">Primary</t>
  </si>
  <si>
    <t xml:space="preserve">Current anchor + alternatives</t>
  </si>
  <si>
    <t xml:space="preserve">LOI or partnership scope</t>
  </si>
  <si>
    <t xml:space="preserve">Pilot agreement</t>
  </si>
  <si>
    <t xml:space="preserve">In progress</t>
  </si>
  <si>
    <t xml:space="preserve">Custodian / trustee</t>
  </si>
  <si>
    <t xml:space="preserve">Asset custody or representation support</t>
  </si>
  <si>
    <t xml:space="preserve">Regulated custodian/trustee providers</t>
  </si>
  <si>
    <t xml:space="preserve">Licensing and jurisdiction review</t>
  </si>
  <si>
    <t xml:space="preserve">Term sheet</t>
  </si>
  <si>
    <t xml:space="preserve">To source</t>
  </si>
  <si>
    <t xml:space="preserve">Legal/CEO</t>
  </si>
  <si>
    <t xml:space="preserve">FIDC / securitization partner</t>
  </si>
  <si>
    <t xml:space="preserve">Brazilian regulated RWA structure</t>
  </si>
  <si>
    <t xml:space="preserve">FIDC manager / securitization specialist</t>
  </si>
  <si>
    <t xml:space="preserve">CVM/FIDC fit analysis</t>
  </si>
  <si>
    <t xml:space="preserve">Mandate letter</t>
  </si>
  <si>
    <t xml:space="preserve">KYC/geofencing vendor</t>
  </si>
  <si>
    <t xml:space="preserve">Eligibility and jurisdiction controls</t>
  </si>
  <si>
    <t xml:space="preserve">Compliance SaaS providers</t>
  </si>
  <si>
    <t xml:space="preserve">Vendor security/compliance review</t>
  </si>
  <si>
    <t xml:space="preserve">MSA</t>
  </si>
  <si>
    <t xml:space="preserve">Ops/Legal</t>
  </si>
  <si>
    <t xml:space="preserve">Market maker</t>
  </si>
  <si>
    <t xml:space="preserve">Market depth and orderly token launch</t>
  </si>
  <si>
    <t xml:space="preserve">Crypto MM with CEX/DEX experience</t>
  </si>
  <si>
    <t xml:space="preserve">Track record and terms</t>
  </si>
  <si>
    <t xml:space="preserve">MM agreement</t>
  </si>
  <si>
    <t xml:space="preserve">CEO/Treasury</t>
  </si>
  <si>
    <t xml:space="preserve">PLATFORM BUILD ROADMAP</t>
  </si>
  <si>
    <t xml:space="preserve">Phase</t>
  </si>
  <si>
    <t xml:space="preserve">Scope</t>
  </si>
  <si>
    <t xml:space="preserve">Dependency</t>
  </si>
  <si>
    <t xml:space="preserve">Budget Source</t>
  </si>
  <si>
    <t xml:space="preserve">Proof</t>
  </si>
  <si>
    <t xml:space="preserve">Gate</t>
  </si>
  <si>
    <t xml:space="preserve">Phase 1</t>
  </si>
  <si>
    <t xml:space="preserve">AI Agent + marketplace + CRM/BI workflow hardening</t>
  </si>
  <si>
    <t xml:space="preserve">Low</t>
  </si>
  <si>
    <t xml:space="preserve">Team + technology budget</t>
  </si>
  <si>
    <t xml:space="preserve">Production metrics and paid pilots</t>
  </si>
  <si>
    <t xml:space="preserve">Core platform independent of bank</t>
  </si>
  <si>
    <t xml:space="preserve">Phase 2</t>
  </si>
  <si>
    <t xml:space="preserve">Token contract, vesting/claim system, wallet reporting</t>
  </si>
  <si>
    <t xml:space="preserve">Glemo + audit vendors</t>
  </si>
  <si>
    <t xml:space="preserve">Technology + audit + compliance</t>
  </si>
  <si>
    <t xml:space="preserve">Audit, contract, wallet policy</t>
  </si>
  <si>
    <t xml:space="preserve">TGE gate</t>
  </si>
  <si>
    <t xml:space="preserve">No uncontrolled token release</t>
  </si>
  <si>
    <t xml:space="preserve">Phase 3</t>
  </si>
  <si>
    <t xml:space="preserve">RWA representation pilot</t>
  </si>
  <si>
    <t xml:space="preserve">Glemo + regulated provider</t>
  </si>
  <si>
    <t xml:space="preserve">Compliance + seed capital</t>
  </si>
  <si>
    <t xml:space="preserve">Legal memo, provider agreement, pilot report</t>
  </si>
  <si>
    <t xml:space="preserve">Seed trigger</t>
  </si>
  <si>
    <t xml:space="preserve">Provider-agnostic rails</t>
  </si>
  <si>
    <t xml:space="preserve">Phase 4</t>
  </si>
  <si>
    <t xml:space="preserve">Multi-provider RWA expansion</t>
  </si>
  <si>
    <t xml:space="preserve">Glemo + providers</t>
  </si>
  <si>
    <t xml:space="preserve">Seed round</t>
  </si>
  <si>
    <t xml:space="preserve">2+ providers, volume metrics</t>
  </si>
  <si>
    <t xml:space="preserve">Mature stage</t>
  </si>
  <si>
    <t xml:space="preserve">Reduces bank concentration</t>
  </si>
  <si>
    <t xml:space="preserve">DILIGENCE MESSAGE</t>
  </si>
  <si>
    <t xml:space="preserve">Core statement</t>
  </si>
  <si>
    <t xml:space="preserve">US$200k explicit reserve; target US$150k-250k maintained unless approved by management/investor governance.</t>
  </si>
  <si>
    <t xml:space="preserve">What this protects</t>
  </si>
  <si>
    <t xml:space="preserve">If one bank exits, the company still has AI Agent, brokerage, marketplace, token governance, and a replaceable regulated-rails strategy.</t>
  </si>
  <si>
    <t xml:space="preserve">What must be ready</t>
  </si>
  <si>
    <t xml:space="preserve">Legal memo, fallback provider list, platform roadmap, wallet policy, RWA process map, and partner responsibility matrix.</t>
  </si>
  <si>
    <t xml:space="preserve">GLEMO - the investor-Specific Investment Memo</t>
  </si>
  <si>
    <t xml:space="preserve">Position the opportunity for the investor as structured emerging-markets real estate infrastructure, not a token-only deal.</t>
  </si>
  <si>
    <t xml:space="preserve">QUESTION</t>
  </si>
  <si>
    <t xml:space="preserve">ANSWER</t>
  </si>
  <si>
    <t xml:space="preserve">EVIDENCE</t>
  </si>
  <si>
    <t xml:space="preserve">RISK</t>
  </si>
  <si>
    <t xml:space="preserve">MITIGATION</t>
  </si>
  <si>
    <t xml:space="preserve">STATUS</t>
  </si>
  <si>
    <t xml:space="preserve">Why the investor?</t>
  </si>
  <si>
    <t xml:space="preserve">the investor understands emerging-market structures, alternative instruments, and risk-mitigated capital paths.</t>
  </si>
  <si>
    <t xml:space="preserve">US$2M de-risking round with path to US$20M seed milestone and US$100M mature case.</t>
  </si>
  <si>
    <t xml:space="preserve">Deal may look early/small for the investor.</t>
  </si>
  <si>
    <t xml:space="preserve">Frame as structured bridge with follow-on optionality.</t>
  </si>
  <si>
    <t xml:space="preserve">Ready</t>
  </si>
  <si>
    <t xml:space="preserve">Why now?</t>
  </si>
  <si>
    <t xml:space="preserve">AI adoption, Brazil capital outflow, cross-border real estate demand, and RWA/tokenization infrastructure are converging.</t>
  </si>
  <si>
    <t xml:space="preserve">AI Agent live; brokerage GMV; partner network; RWA structure in progress.</t>
  </si>
  <si>
    <t xml:space="preserve">Too many narratives.</t>
  </si>
  <si>
    <t xml:space="preserve">Lead with operating layer; token is incentive/upside layer.</t>
  </si>
  <si>
    <t xml:space="preserve">Why US$2M?</t>
  </si>
  <si>
    <t xml:space="preserve">Funds launch de-risking: liquidity, legal/compliance, audit, team, marketing, reserve.</t>
  </si>
  <si>
    <t xml:space="preserve">Use of funds reconciles to US$2M; reserve increased to US$200k.</t>
  </si>
  <si>
    <t xml:space="preserve">Round may not fully scale company.</t>
  </si>
  <si>
    <t xml:space="preserve">Explicitly call it a de-risking round, not full growth capital.</t>
  </si>
  <si>
    <t xml:space="preserve">Why US$20M seed?</t>
  </si>
  <si>
    <t xml:space="preserve">US$20M becomes credible after TGE, legal memo, RWA rails, AI Agent traction, community quality.</t>
  </si>
  <si>
    <t xml:space="preserve">Capital Path + Seed Milestone Gates tabs.</t>
  </si>
  <si>
    <t xml:space="preserve">Valuation without proof.</t>
  </si>
  <si>
    <t xml:space="preserve">Tie seed to objective gates.</t>
  </si>
  <si>
    <t xml:space="preserve">Why US$100M later?</t>
  </si>
  <si>
    <t xml:space="preserve">Mature-stage case only after revenue, multi-provider RWA, and institutional liquidity.</t>
  </si>
  <si>
    <t xml:space="preserve">48-month outlook; token upside separate.</t>
  </si>
  <si>
    <t xml:space="preserve">Could sound promotional.</t>
  </si>
  <si>
    <t xml:space="preserve">Label as mature case, not base case.</t>
  </si>
  <si>
    <t xml:space="preserve">Main ask</t>
  </si>
  <si>
    <t xml:space="preserve">Lead/structure US$2M de-risking round with visibility into seed milestone.</t>
  </si>
  <si>
    <t xml:space="preserve">SAFE + token warrant; cap US$10-12M.</t>
  </si>
  <si>
    <t xml:space="preserve">Instrument may need customization.</t>
  </si>
  <si>
    <t xml:space="preserve">Be open to the investor-structured instrument.</t>
  </si>
  <si>
    <t xml:space="preserve">To discuss</t>
  </si>
  <si>
    <t xml:space="preserve">ONE-SENTENCE PITCH</t>
  </si>
  <si>
    <t xml:space="preserve">Glemo is a Brazil-originated real estate operating layer using validated AI sales infrastructure, cross-border transaction flow, and partner-agnostic regulated rails to build toward a structured US$20M seed milestone.</t>
  </si>
  <si>
    <t xml:space="preserve">WHAT the investor NEEDS TO BELIEVE</t>
  </si>
  <si>
    <t xml:space="preserve">Proof Required</t>
  </si>
  <si>
    <t xml:space="preserve">Current State</t>
  </si>
  <si>
    <t xml:space="preserve">Gap</t>
  </si>
  <si>
    <t xml:space="preserve">Next Artifact</t>
  </si>
  <si>
    <t xml:space="preserve">Platform ownership</t>
  </si>
  <si>
    <t xml:space="preserve">Glemo owns product/workflow/reporting</t>
  </si>
  <si>
    <t xml:space="preserve">Operating Independence tab added</t>
  </si>
  <si>
    <t xml:space="preserve">Architecture diagram needed</t>
  </si>
  <si>
    <t xml:space="preserve">Platform responsibility matrix</t>
  </si>
  <si>
    <t xml:space="preserve">Regulatory safety</t>
  </si>
  <si>
    <t xml:space="preserve">No yield capture; no token claim on RWA</t>
  </si>
  <si>
    <t xml:space="preserve">Legal summary added</t>
  </si>
  <si>
    <t xml:space="preserve">External memo needed</t>
  </si>
  <si>
    <t xml:space="preserve">Counsel memo</t>
  </si>
  <si>
    <t xml:space="preserve">Bank independence</t>
  </si>
  <si>
    <t xml:space="preserve">RWA rails replaceable</t>
  </si>
  <si>
    <t xml:space="preserve">Fallback categories added</t>
  </si>
  <si>
    <t xml:space="preserve">Provider names/LOIs needed</t>
  </si>
  <si>
    <t xml:space="preserve">Fallback provider list</t>
  </si>
  <si>
    <t xml:space="preserve">Token control</t>
  </si>
  <si>
    <t xml:space="preserve">Wallet policy and reporting</t>
  </si>
  <si>
    <t xml:space="preserve">Wallet Policy tab added</t>
  </si>
  <si>
    <t xml:space="preserve">Wallet addresses/signers needed</t>
  </si>
  <si>
    <t xml:space="preserve">Wallet control policy</t>
  </si>
  <si>
    <t xml:space="preserve">Seed path</t>
  </si>
  <si>
    <t xml:space="preserve">Objective milestone gates</t>
  </si>
  <si>
    <t xml:space="preserve">Seed Milestone Gates tab added</t>
  </si>
  <si>
    <t xml:space="preserve">Targets need owner/date confirmation</t>
  </si>
  <si>
    <t xml:space="preserve">Milestone tracker</t>
  </si>
  <si>
    <t xml:space="preserve">Business model repair</t>
  </si>
  <si>
    <t xml:space="preserve">Lead with Glemo as a real estate operating layer; separate AI/brokerage proof, marketplace recurring revenue, GO incentives, and future provider-gated RWA service fees.</t>
  </si>
  <si>
    <t xml:space="preserve">Business Model Upgrade tab</t>
  </si>
  <si>
    <t xml:space="preserve">Reduces underwriting confusion</t>
  </si>
  <si>
    <t xml:space="preserve">Added</t>
  </si>
  <si>
    <t xml:space="preserve">GLEMO x the investor - Business Model Upgrade</t>
  </si>
  <si>
    <t xml:space="preserve">Purpose: make the business model easier to underwrite by separating today's operating proof from marketplace recurring revenue, GO token incentives, and future provider-gated RWA upside.</t>
  </si>
  <si>
    <t xml:space="preserve">Product / Engine</t>
  </si>
  <si>
    <t xml:space="preserve">Guardrail</t>
  </si>
  <si>
    <t xml:space="preserve">Current proof engines</t>
  </si>
  <si>
    <t xml:space="preserve">AI Agent + brokerage</t>
  </si>
  <si>
    <t xml:space="preserve">Existing demand and revenue quality</t>
  </si>
  <si>
    <t xml:space="preserve">Keep evidence separated from BVI/RWA model revenue</t>
  </si>
  <si>
    <t xml:space="preserve">Recurring software layer</t>
  </si>
  <si>
    <t xml:space="preserve">Marketplace / SaaS</t>
  </si>
  <si>
    <t xml:space="preserve">Subscription, setup, and usage/service fees</t>
  </si>
  <si>
    <t xml:space="preserve">Report as recurring revenue; avoid mixing with token economics</t>
  </si>
  <si>
    <t xml:space="preserve">6-12 months</t>
  </si>
  <si>
    <t xml:space="preserve">GO</t>
  </si>
  <si>
    <t xml:space="preserve">Incentives, governance, ecosystem coordination</t>
  </si>
  <si>
    <t xml:space="preserve">No RWA yield, no revenue claim, no return language</t>
  </si>
  <si>
    <t xml:space="preserve">TGE onward</t>
  </si>
  <si>
    <t xml:space="preserve">Future RWA layer</t>
  </si>
  <si>
    <t xml:space="preserve">Provider-gated RWA representation</t>
  </si>
  <si>
    <t xml:space="preserve">Service / representation fees only</t>
  </si>
  <si>
    <t xml:space="preserve">Requires counsel memo, regulated provider, KYC/geofencing</t>
  </si>
  <si>
    <t xml:space="preserve">12-24 months</t>
  </si>
  <si>
    <t xml:space="preserve">Explicit Weaknesses And Fixes</t>
  </si>
  <si>
    <t xml:space="preserve">Weakness</t>
  </si>
  <si>
    <t xml:space="preserve">Fix In Narrative</t>
  </si>
  <si>
    <t xml:space="preserve">Too many narratives</t>
  </si>
  <si>
    <t xml:space="preserve">AI, brokerage, marketplace, token, and RWA can sound unfocused</t>
  </si>
  <si>
    <t xml:space="preserve">Lead with one real estate operating layer; show staged monetization</t>
  </si>
  <si>
    <t xml:space="preserve">Founder</t>
  </si>
  <si>
    <t xml:space="preserve">Fixed in pack</t>
  </si>
  <si>
    <t xml:space="preserve">RWA not live yet</t>
  </si>
  <si>
    <t xml:space="preserve">Can look speculative if modeled as base case</t>
  </si>
  <si>
    <t xml:space="preserve">Treat RWA as provider-gated regulated upside, not current proof</t>
  </si>
  <si>
    <t xml:space="preserve">Legal + Platform</t>
  </si>
  <si>
    <t xml:space="preserve">Gated</t>
  </si>
  <si>
    <t xml:space="preserve">Token can look like the product</t>
  </si>
  <si>
    <t xml:space="preserve">Investor may underwrite a token launch instead of a company</t>
  </si>
  <si>
    <t xml:space="preserve">Equity funds operating execution; GO coordinates incentives only</t>
  </si>
  <si>
    <t xml:space="preserve">Fixed in language</t>
  </si>
  <si>
    <t xml:space="preserve">Provider dependency</t>
  </si>
  <si>
    <t xml:space="preserve">A single bank exit could delay the RWA track</t>
  </si>
  <si>
    <t xml:space="preserve">Use fallback rails, counsel memo, and provider LOI milestones</t>
  </si>
  <si>
    <t xml:space="preserve">Ops + Counsel</t>
  </si>
  <si>
    <t xml:space="preserve">Open item</t>
  </si>
  <si>
    <t xml:space="preserve">Revenue scope mismatch</t>
  </si>
  <si>
    <t xml:space="preserve">Workbook models BVI/RWA revenue while deck shows company-level proof</t>
  </si>
  <si>
    <t xml:space="preserve">Label BVI model scope and report AI/brokerage separately</t>
  </si>
  <si>
    <t xml:space="preserve">Finance</t>
  </si>
  <si>
    <t xml:space="preserve">Fixed in canonical page</t>
  </si>
  <si>
    <t xml:space="preserve">GLEMO x the investor - Unit Economics Reconciliation</t>
  </si>
  <si>
    <t xml:space="preserve">Purpose: separate brokerage, marketplace/SaaS, RWA representation, and GO token economics so the investor can underwrite each layer without revenue-scope confusion.</t>
  </si>
  <si>
    <t xml:space="preserve">Driver</t>
  </si>
  <si>
    <t xml:space="preserve">Formula</t>
  </si>
  <si>
    <t xml:space="preserve">Correct Interpretation</t>
  </si>
  <si>
    <t xml:space="preserve">Cross-border brokerage</t>
  </si>
  <si>
    <t xml:space="preserve">GMV closed through RMs/partners</t>
  </si>
  <si>
    <t xml:space="preserve">GMV x commission rate</t>
  </si>
  <si>
    <t xml:space="preserve">US$153.6M GMV x 2-3% = US$3.1M-US$4.6M gross commission</t>
  </si>
  <si>
    <t xml:space="preserve">Deal ledger, CRM export, commission statements</t>
  </si>
  <si>
    <t xml:space="preserve">Active companies, apps/agents, subscriptions, usage fees</t>
  </si>
  <si>
    <t xml:space="preserve">Companies x ARPA + usage fees</t>
  </si>
  <si>
    <t xml:space="preserve">12% MoM base: ~70 companies by Y1 and ~175 by Y2; 500 is upside requiring ~15% MoM</t>
  </si>
  <si>
    <t xml:space="preserve">App count, active companies, MRR/ARR bridge</t>
  </si>
  <si>
    <t xml:space="preserve">RWA representation</t>
  </si>
  <si>
    <t xml:space="preserve">Provider-gated represented volume</t>
  </si>
  <si>
    <t xml:space="preserve">Represented volume x service fee</t>
  </si>
  <si>
    <t xml:space="preserve">Future regulated optionality only; not current brokerage GMV and not token-holder yield</t>
  </si>
  <si>
    <t xml:space="preserve">Counsel memo, provider LOI, KYC/geofencing</t>
  </si>
  <si>
    <t xml:space="preserve">GO token</t>
  </si>
  <si>
    <t xml:space="preserve">Governance and ecosystem incentives</t>
  </si>
  <si>
    <t xml:space="preserve">No revenue booked</t>
  </si>
  <si>
    <t xml:space="preserve">GO coordinates incentives; it does not capture RWA revenue or promise returns</t>
  </si>
  <si>
    <t xml:space="preserve">Wallet policy, audit, vesting dashboard</t>
  </si>
  <si>
    <t xml:space="preserve">Corrections / Investor QA</t>
  </si>
  <si>
    <t xml:space="preserve">Issue</t>
  </si>
  <si>
    <t xml:space="preserve">Correction</t>
  </si>
  <si>
    <t xml:space="preserve">RWA layer showing marketplace metrics</t>
  </si>
  <si>
    <t xml:space="preserve">Can overstate RWA readiness</t>
  </si>
  <si>
    <t xml:space="preserve">RWA, marketplace, and brokerage are now separated</t>
  </si>
  <si>
    <t xml:space="preserve">Fixed</t>
  </si>
  <si>
    <t xml:space="preserve">Brokerage commission not matching GMV</t>
  </si>
  <si>
    <t xml:space="preserve">Weakens trust in math</t>
  </si>
  <si>
    <t xml:space="preserve">US$153.6M x 2-3% = US$3.1M-US$4.6M</t>
  </si>
  <si>
    <t xml:space="preserve">500 companies treated as base case</t>
  </si>
  <si>
    <t xml:space="preserve">Can look promotional</t>
  </si>
  <si>
    <t xml:space="preserve">12% MoM base; 500 company case marked as upside</t>
  </si>
  <si>
    <t xml:space="preserve">Seed language too broad</t>
  </si>
  <si>
    <t xml:space="preserve">Could imply guaranteed large raise</t>
  </si>
  <si>
    <t xml:space="preserve">US$4-6M base / up to US$8M upside</t>
  </si>
  <si>
    <t xml:space="preserve">GLEMO - Legal / Compliance Summary for Diligence</t>
  </si>
  <si>
    <t xml:space="preserve">Summarize the intended compliance posture. This is not legal advice and should be replaced/supported by external counsel memo before close/TGE.</t>
  </si>
  <si>
    <t xml:space="preserve">AREA</t>
  </si>
  <si>
    <t xml:space="preserve">POSITION</t>
  </si>
  <si>
    <t xml:space="preserve">CURRENT MATERIAL</t>
  </si>
  <si>
    <t xml:space="preserve">OPEN GAP</t>
  </si>
  <si>
    <t xml:space="preserve">EVIDENCE NEEDED</t>
  </si>
  <si>
    <t xml:space="preserve">RWA economics</t>
  </si>
  <si>
    <t xml:space="preserve">Glemo earns service/representation fee only; no yield capture.</t>
  </si>
  <si>
    <t xml:space="preserve">Deck/model language aligned.</t>
  </si>
  <si>
    <t xml:space="preserve">External legal memo.</t>
  </si>
  <si>
    <t xml:space="preserve">Counsel memo confirming no-yield-capture structure.</t>
  </si>
  <si>
    <t xml:space="preserve">Utility/incentive/governance layer; no claim on RWA cash flows.</t>
  </si>
  <si>
    <t xml:space="preserve">Tokenomics + governance rules.</t>
  </si>
  <si>
    <t xml:space="preserve">Token legal classification review.</t>
  </si>
  <si>
    <t xml:space="preserve">Token memo and risk factors.</t>
  </si>
  <si>
    <t xml:space="preserve">Jurisdiction control</t>
  </si>
  <si>
    <t xml:space="preserve">KYC/geofencing for RWA access; token/community access separated where needed.</t>
  </si>
  <si>
    <t xml:space="preserve">Compliance budget allocated.</t>
  </si>
  <si>
    <t xml:space="preserve">Vendor selection and jurisdiction matrix.</t>
  </si>
  <si>
    <t xml:space="preserve">KYC/geofencing policy.</t>
  </si>
  <si>
    <t xml:space="preserve">BVI issuer</t>
  </si>
  <si>
    <t xml:space="preserve">BVI entity handles token issuance framework.</t>
  </si>
  <si>
    <t xml:space="preserve">Entity structure in deck.</t>
  </si>
  <si>
    <t xml:space="preserve">Counsel confirmation.</t>
  </si>
  <si>
    <t xml:space="preserve">BVI legal memo.</t>
  </si>
  <si>
    <t xml:space="preserve">US/Reg D/S</t>
  </si>
  <si>
    <t xml:space="preserve">Potential international tranches only through compliant frameworks.</t>
  </si>
  <si>
    <t xml:space="preserve">Reg D/S language in deck.</t>
  </si>
  <si>
    <t xml:space="preserve">External US securities review.</t>
  </si>
  <si>
    <t xml:space="preserve">US counsel memo.</t>
  </si>
  <si>
    <t xml:space="preserve">Brazil/CVM/FIDC</t>
  </si>
  <si>
    <t xml:space="preserve">Brazilian RWA path may use CVM/FIDC/securitization rails where applicable.</t>
  </si>
  <si>
    <t xml:space="preserve">Operating Independence tab.</t>
  </si>
  <si>
    <t xml:space="preserve">Specific provider/legal path.</t>
  </si>
  <si>
    <t xml:space="preserve">Brazil counsel + provider term sheet.</t>
  </si>
  <si>
    <t xml:space="preserve">Marketing language</t>
  </si>
  <si>
    <t xml:space="preserve">No guaranteed yield, no investment return promise, no RWA economics claim.</t>
  </si>
  <si>
    <t xml:space="preserve">Deck cleaned; first-yields removed.</t>
  </si>
  <si>
    <t xml:space="preserve">Final legal review of deck/site/whitepaper.</t>
  </si>
  <si>
    <t xml:space="preserve">Approved communications guidelines.</t>
  </si>
  <si>
    <t xml:space="preserve">APPROVED LANGUAGE</t>
  </si>
  <si>
    <t xml:space="preserve">Glemo provides a service/representation layer for regulated RWA access.</t>
  </si>
  <si>
    <t xml:space="preserve">GO is an ecosystem incentive and governance utility token.</t>
  </si>
  <si>
    <t xml:space="preserve">RWA access is subject to KYC, geofencing, and jurisdictional restrictions.</t>
  </si>
  <si>
    <t xml:space="preserve">Avoid</t>
  </si>
  <si>
    <t xml:space="preserve">Any language implying guaranteed yield, token-holder claim on RWA cash flows, or universal access.</t>
  </si>
  <si>
    <t xml:space="preserve">PRE-CLOSE DELIVERABLES</t>
  </si>
  <si>
    <t xml:space="preserve">Deadline</t>
  </si>
  <si>
    <t xml:space="preserve">External legal memo: BVI/US/Brazil</t>
  </si>
  <si>
    <t xml:space="preserve">Before definitive docs</t>
  </si>
  <si>
    <t xml:space="preserve">To prepare</t>
  </si>
  <si>
    <t xml:space="preserve">Most important diligence item.</t>
  </si>
  <si>
    <t xml:space="preserve">RWA process map</t>
  </si>
  <si>
    <t xml:space="preserve">Show who does what.</t>
  </si>
  <si>
    <t xml:space="preserve">KYC/geofencing vendor shortlist</t>
  </si>
  <si>
    <t xml:space="preserve">Names needed from founder/network.</t>
  </si>
  <si>
    <t xml:space="preserve">Risk factors / disclaimers</t>
  </si>
  <si>
    <t xml:space="preserve">Before investor send</t>
  </si>
  <si>
    <t xml:space="preserve">Deck/site/whitepaper language.</t>
  </si>
  <si>
    <t xml:space="preserve">GLEMO - Token Wallet / Controlled Float Policy</t>
  </si>
  <si>
    <t xml:space="preserve">Convert controlled float into auditable wallet governance for diligence. Amounts are policy targets and require final counsel/treasury approval.</t>
  </si>
  <si>
    <t xml:space="preserve">WALLET / BUCKET</t>
  </si>
  <si>
    <t xml:space="preserve">Release Rule</t>
  </si>
  <si>
    <t xml:space="preserve">Signer / Approval</t>
  </si>
  <si>
    <t xml:space="preserve">DEX Liquidity Wallet</t>
  </si>
  <si>
    <t xml:space="preserve">Initial pool paired with US$650k stable</t>
  </si>
  <si>
    <t xml:space="preserve">LP deployed at TGE; LP lock/disclosure recommended</t>
  </si>
  <si>
    <t xml:space="preserve">Treasury + management</t>
  </si>
  <si>
    <t xml:space="preserve">Pool address + LP report</t>
  </si>
  <si>
    <t xml:space="preserve">Airdrop Claim Wallet</t>
  </si>
  <si>
    <t xml:space="preserve">TGE airdrop allocation</t>
  </si>
  <si>
    <t xml:space="preserve">35% TGE, 35% month 3, 30% month 6</t>
  </si>
  <si>
    <t xml:space="preserve">Campaign rules + anti-sybil</t>
  </si>
  <si>
    <t xml:space="preserve">Claim/vesting dashboard</t>
  </si>
  <si>
    <t xml:space="preserve">Community Rewards Wallet</t>
  </si>
  <si>
    <t xml:space="preserve">Campaign, usage, retention, dev/community rewards</t>
  </si>
  <si>
    <t xml:space="preserve">Claim-based; max budget does not equal automatic emission</t>
  </si>
  <si>
    <t xml:space="preserve">Monthly rewards report</t>
  </si>
  <si>
    <t xml:space="preserve">Controlled Float / Treasury Wallet</t>
  </si>
  <si>
    <t xml:space="preserve">MM/CEX ops, strategic partners, treasury programs</t>
  </si>
  <si>
    <t xml:space="preserve">No user withdrawal; no discretionary sale in first 6 months unless approved</t>
  </si>
  <si>
    <t xml:space="preserve">2-signature approval; investor observer recommended</t>
  </si>
  <si>
    <t xml:space="preserve">Long-Term Treasury Reserve</t>
  </si>
  <si>
    <t xml:space="preserve">Reserve inside the 187M treasury allocation</t>
  </si>
  <si>
    <t xml:space="preserve">Locked beyond initial 24M model unless governance approves otherwise</t>
  </si>
  <si>
    <t xml:space="preserve">Marketing + Partnerships Wallet</t>
  </si>
  <si>
    <t xml:space="preserve">Partner campaigns and ecosystem GTM</t>
  </si>
  <si>
    <t xml:space="preserve">Milestone/campaign-based</t>
  </si>
  <si>
    <t xml:space="preserve">CEO + growth; &gt;US$25k equivalent approval</t>
  </si>
  <si>
    <t xml:space="preserve">Campaign use report</t>
  </si>
  <si>
    <t xml:space="preserve">Team Wallet</t>
  </si>
  <si>
    <t xml:space="preserve">Team allocation</t>
  </si>
  <si>
    <t xml:space="preserve">4-year vest, 1-year cliff</t>
  </si>
  <si>
    <t xml:space="preserve">Vesting contract</t>
  </si>
  <si>
    <t xml:space="preserve">Vesting dashboard</t>
  </si>
  <si>
    <t xml:space="preserve">Investor Wallet</t>
  </si>
  <si>
    <t xml:space="preserve">Investor token warrant allocation</t>
  </si>
  <si>
    <t xml:space="preserve">2-year lock, then 12-month linear</t>
  </si>
  <si>
    <t xml:space="preserve">Contract + vesting</t>
  </si>
  <si>
    <t xml:space="preserve">Investor allocation report</t>
  </si>
  <si>
    <t xml:space="preserve">CONTROL RULES</t>
  </si>
  <si>
    <t xml:space="preserve">No hidden sell pressure</t>
  </si>
  <si>
    <t xml:space="preserve">Treasury/controlled float cannot be sold or transferred without documented purpose and approval.</t>
  </si>
  <si>
    <t xml:space="preserve">Wallet labeling</t>
  </si>
  <si>
    <t xml:space="preserve">Core wallets should be internally labeled before TGE and disclosed by category where commercially reasonable.</t>
  </si>
  <si>
    <t xml:space="preserve">Monthly reporting</t>
  </si>
  <si>
    <t xml:space="preserve">Investor update includes wallet balances, unlocks, transfers, campaign use, and LP depth.</t>
  </si>
  <si>
    <t xml:space="preserve">Emergency exception</t>
  </si>
  <si>
    <t xml:space="preserve">Treasury sales before month 6 require board/investor approval and post-transaction disclosure.</t>
  </si>
  <si>
    <t xml:space="preserve">OPEN INPUTS NEEDED FROM FOUNDER</t>
  </si>
  <si>
    <t xml:space="preserve">Why Needed</t>
  </si>
  <si>
    <t xml:space="preserve">Current Placeholder</t>
  </si>
  <si>
    <t xml:space="preserve">Final signer structure</t>
  </si>
  <si>
    <t xml:space="preserve">Investor will ask who controls wallets.</t>
  </si>
  <si>
    <t xml:space="preserve">Treasury + management; investor observer recommended</t>
  </si>
  <si>
    <t xml:space="preserve">Market maker names</t>
  </si>
  <si>
    <t xml:space="preserve">Controlled float use must be credible.</t>
  </si>
  <si>
    <t xml:space="preserve">CEX/listing partner status</t>
  </si>
  <si>
    <t xml:space="preserve">Avoid overstating listing certainty.</t>
  </si>
  <si>
    <t xml:space="preserve">Relationship in place / diligence needed</t>
  </si>
  <si>
    <t xml:space="preserve">Airdrop/anti-sybil vendor or method</t>
  </si>
  <si>
    <t xml:space="preserve">Airdrop quality risk.</t>
  </si>
  <si>
    <t xml:space="preserve">To define</t>
  </si>
  <si>
    <t xml:space="preserve">GLEMO - US$20M Seed Milestone Gates</t>
  </si>
  <si>
    <t xml:space="preserve">Define what must be true before pitching a US$20M seed valuation. This prevents the model from sounding promotional.</t>
  </si>
  <si>
    <t xml:space="preserve">Target for US$20M Seed</t>
  </si>
  <si>
    <t xml:space="preserve">Investor Concern Answered</t>
  </si>
  <si>
    <t xml:space="preserve">Legal/compliance</t>
  </si>
  <si>
    <t xml:space="preserve">External legal memo drafted</t>
  </si>
  <si>
    <t xml:space="preserve">BVI/US/Brazil memo + KYC/geofencing policy approved</t>
  </si>
  <si>
    <t xml:space="preserve">Counsel memo, jurisdiction matrix</t>
  </si>
  <si>
    <t xml:space="preserve">RWA/token regulatory risk</t>
  </si>
  <si>
    <t xml:space="preserve">Partner rails</t>
  </si>
  <si>
    <t xml:space="preserve">1 anchor + fallback categories</t>
  </si>
  <si>
    <t xml:space="preserve">1 active rail + 2 fallback provider discussions/LOIs</t>
  </si>
  <si>
    <t xml:space="preserve">LOI, term sheet, process map</t>
  </si>
  <si>
    <t xml:space="preserve">To confirm</t>
  </si>
  <si>
    <t xml:space="preserve">Single-bank dependency</t>
  </si>
  <si>
    <t xml:space="preserve">Architecture, roadmap, senior technical owner</t>
  </si>
  <si>
    <t xml:space="preserve">MVP operating layer independent of bank rails with Head of Platform / Senior CTO accountable</t>
  </si>
  <si>
    <t xml:space="preserve">Architecture diagram, product roadmap, signed senior technical mandate</t>
  </si>
  <si>
    <t xml:space="preserve">CEO / Head of Platform</t>
  </si>
  <si>
    <t xml:space="preserve">To prepare; role budgeted</t>
  </si>
  <si>
    <t xml:space="preserve">Token launch</t>
  </si>
  <si>
    <t xml:space="preserve">Audit + vesting + wallet policy</t>
  </si>
  <si>
    <t xml:space="preserve">TGE complete with US$650k stable pool and reporting</t>
  </si>
  <si>
    <t xml:space="preserve">Contract, audit, LP, wallet report</t>
  </si>
  <si>
    <t xml:space="preserve">CTO/Treasury</t>
  </si>
  <si>
    <t xml:space="preserve">TGE</t>
  </si>
  <si>
    <t xml:space="preserve">Token market integrity</t>
  </si>
  <si>
    <t xml:space="preserve">20+ paid/contracted clients or equivalent signed pipeline</t>
  </si>
  <si>
    <t xml:space="preserve">Contracts, ARR, usage data</t>
  </si>
  <si>
    <t xml:space="preserve">Growth/Product</t>
  </si>
  <si>
    <t xml:space="preserve">6-12M</t>
  </si>
  <si>
    <t xml:space="preserve">Revenue credibility</t>
  </si>
  <si>
    <t xml:space="preserve">Brokerage traction</t>
  </si>
  <si>
    <t xml:space="preserve">Current GMV proof</t>
  </si>
  <si>
    <t xml:space="preserve">Repeatable corridor conversion with active partner pipeline</t>
  </si>
  <si>
    <t xml:space="preserve">GMV, commission, CRM/BI report</t>
  </si>
  <si>
    <t xml:space="preserve">Non-token value driver</t>
  </si>
  <si>
    <t xml:space="preserve">Marketplace traction</t>
  </si>
  <si>
    <t xml:space="preserve">Active companies + early recurring revenue</t>
  </si>
  <si>
    <t xml:space="preserve">Platform expansion</t>
  </si>
  <si>
    <t xml:space="preserve">Qualified holders, retention, anti-sybil report</t>
  </si>
  <si>
    <t xml:space="preserve">Claim dashboard, holder analytics</t>
  </si>
  <si>
    <t xml:space="preserve">Post-TGE</t>
  </si>
  <si>
    <t xml:space="preserve">Hype-only concern</t>
  </si>
  <si>
    <t xml:space="preserve">Cash discipline</t>
  </si>
  <si>
    <t xml:space="preserve">US$200k reserve</t>
  </si>
  <si>
    <t xml:space="preserve">Minimum reserve policy maintained</t>
  </si>
  <si>
    <t xml:space="preserve">Ops/Finance</t>
  </si>
  <si>
    <t xml:space="preserve">Runway risk</t>
  </si>
  <si>
    <t xml:space="preserve">US$100M MATURE CASE REQUIREMENTS</t>
  </si>
  <si>
    <t xml:space="preserve">ARR / revenue</t>
  </si>
  <si>
    <t xml:space="preserve">US$5M+ ARR path</t>
  </si>
  <si>
    <t xml:space="preserve">Repeatable revenue engines, not one-off GMV</t>
  </si>
  <si>
    <t xml:space="preserve">Financial dashboard</t>
  </si>
  <si>
    <t xml:space="preserve">CEO/Finance</t>
  </si>
  <si>
    <t xml:space="preserve">24-48M</t>
  </si>
  <si>
    <t xml:space="preserve">Valuation support</t>
  </si>
  <si>
    <t xml:space="preserve">RWA scale</t>
  </si>
  <si>
    <t xml:space="preserve">Pilot live</t>
  </si>
  <si>
    <t xml:space="preserve">Multi-provider rails + represented volume growth</t>
  </si>
  <si>
    <t xml:space="preserve">Provider reports, volume dashboard</t>
  </si>
  <si>
    <t xml:space="preserve">RWA credibility</t>
  </si>
  <si>
    <t xml:space="preserve">Liquidity / market</t>
  </si>
  <si>
    <t xml:space="preserve">Stable DEX</t>
  </si>
  <si>
    <t xml:space="preserve">Institutional market depth and qualified holder base</t>
  </si>
  <si>
    <t xml:space="preserve">MM reports, holder quality</t>
  </si>
  <si>
    <t xml:space="preserve">Token quality</t>
  </si>
  <si>
    <t xml:space="preserve">Governance</t>
  </si>
  <si>
    <t xml:space="preserve">Wallet reporting</t>
  </si>
  <si>
    <t xml:space="preserve">Auditable unlocks, treasury policy, investor reporting cadence</t>
  </si>
  <si>
    <t xml:space="preserve">Monthly reports</t>
  </si>
  <si>
    <t xml:space="preserve">Treasury/Ops</t>
  </si>
  <si>
    <t xml:space="preserve">Ongoing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</si>
</sst>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#,##0"/>
    <numFmt numFmtId="167" formatCode="0.0%"/>
  </numFmts>
  <fonts count="21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1F2937"/>
      <name val="Calibri"/>
      <family val="2"/>
      <charset val="1"/>
    </font>
    <font>
      <b val="true"/>
      <sz val="10"/>
      <color rgb="FF1F2937"/>
      <name val="Calibri"/>
      <family val="2"/>
      <charset val="1"/>
    </font>
    <font>
      <b val="true"/>
      <sz val="11"/>
      <name val="Cambria"/>
      <family val="0"/>
      <charset val="1"/>
    </font>
    <font>
      <i val="true"/>
      <sz val="10"/>
      <color rgb="FFF2DB78"/>
      <name val="Calibri"/>
      <family val="2"/>
      <charset val="1"/>
    </font>
    <font>
      <i val="true"/>
      <sz val="7"/>
      <color rgb="FF6B7A90"/>
      <name val="Arial"/>
      <family val="2"/>
      <charset val="1"/>
    </font>
    <font>
      <b val="true"/>
      <sz val="9"/>
      <color rgb="FF6B7A90"/>
      <name val="Arial"/>
      <family val="2"/>
      <charset val="1"/>
    </font>
    <font>
      <b val="true"/>
      <sz val="11"/>
      <color rgb="FFFFFFFF"/>
      <name val="Aptos"/>
      <family val="0"/>
      <charset val="1"/>
    </font>
    <font>
      <b val="true"/>
      <sz val="10"/>
      <color rgb="FF1F2937"/>
      <name val="Aptos"/>
      <family val="0"/>
      <charset val="1"/>
    </font>
    <font>
      <sz val="10"/>
      <color rgb="FF1F2937"/>
      <name val="Aptos"/>
      <family val="0"/>
      <charset val="1"/>
    </font>
    <font>
      <b val="true"/>
      <sz val="18"/>
      <color rgb="FFFFFFFF"/>
      <name val="Aptos Display"/>
      <family val="0"/>
      <charset val="1"/>
    </font>
    <font>
      <sz val="11"/>
      <color rgb="FF5A6675"/>
      <name val="Aptos"/>
      <family val="0"/>
      <charset val="1"/>
    </font>
    <font>
      <b val="true"/>
      <sz val="10"/>
      <color rgb="FFFFFFFF"/>
      <name val="Aptos"/>
      <family val="0"/>
      <charset val="1"/>
    </font>
    <font>
      <b val="true"/>
      <sz val="14"/>
      <color rgb="FF13233A"/>
      <name val="Aptos Display"/>
      <family val="0"/>
      <charset val="1"/>
    </font>
    <font>
      <b val="true"/>
      <sz val="10"/>
      <color rgb="FF276749"/>
      <name val="Aptos"/>
      <family val="0"/>
      <charset val="1"/>
    </font>
    <font>
      <b val="true"/>
      <sz val="10"/>
      <color rgb="FF8A2D2D"/>
      <name val="Aptos"/>
      <family val="0"/>
      <charset val="1"/>
    </font>
  </fonts>
  <fills count="21">
    <fill>
      <patternFill patternType="none"/>
    </fill>
    <fill>
      <patternFill patternType="gray125"/>
    </fill>
    <fill>
      <patternFill patternType="solid">
        <fgColor rgb="FF071226"/>
        <bgColor rgb="FF0D1A31"/>
      </patternFill>
    </fill>
    <fill>
      <patternFill patternType="solid">
        <fgColor rgb="FFEAF0FA"/>
        <bgColor rgb="FFEAF0FF"/>
      </patternFill>
    </fill>
    <fill>
      <patternFill patternType="solid">
        <fgColor rgb="FF0D1A31"/>
        <bgColor rgb="FF0D1E3A"/>
      </patternFill>
    </fill>
    <fill>
      <patternFill patternType="solid">
        <fgColor rgb="FFEAF0FF"/>
        <bgColor rgb="FFEAF0FA"/>
      </patternFill>
    </fill>
    <fill>
      <patternFill patternType="solid">
        <fgColor rgb="FF12345A"/>
        <bgColor rgb="FF1A3A5A"/>
      </patternFill>
    </fill>
    <fill>
      <patternFill patternType="solid">
        <fgColor rgb="FF0D1E3A"/>
        <bgColor rgb="FF0B1F3A"/>
      </patternFill>
    </fill>
    <fill>
      <patternFill patternType="solid">
        <fgColor rgb="FF3A4A62"/>
        <bgColor rgb="FF1A3A5A"/>
      </patternFill>
    </fill>
    <fill>
      <patternFill patternType="solid">
        <fgColor rgb="FF1A3A5A"/>
        <bgColor rgb="FF12345A"/>
      </patternFill>
    </fill>
    <fill>
      <patternFill patternType="solid">
        <fgColor rgb="FFF2F4F7"/>
        <bgColor rgb="FFF0F3F7"/>
      </patternFill>
    </fill>
    <fill>
      <patternFill patternType="solid">
        <fgColor rgb="FFE2E6EC"/>
        <bgColor rgb="FFD7DEE8"/>
      </patternFill>
    </fill>
    <fill>
      <patternFill patternType="solid">
        <fgColor rgb="FFE8F5EE"/>
        <bgColor rgb="FFEAF1F3"/>
      </patternFill>
    </fill>
    <fill>
      <patternFill patternType="solid">
        <fgColor rgb="FF0B1F3A"/>
        <bgColor rgb="FF0D1E3A"/>
      </patternFill>
    </fill>
    <fill>
      <patternFill patternType="solid">
        <fgColor rgb="FF13233A"/>
        <bgColor rgb="FF0D1E3A"/>
      </patternFill>
    </fill>
    <fill>
      <patternFill patternType="solid">
        <fgColor rgb="FFFFFFFF"/>
        <bgColor rgb="FFF8FAFC"/>
      </patternFill>
    </fill>
    <fill>
      <patternFill patternType="solid">
        <fgColor rgb="FFEAF1F3"/>
        <bgColor rgb="FFEAF0FA"/>
      </patternFill>
    </fill>
    <fill>
      <patternFill patternType="solid">
        <fgColor rgb="FFF5F7FA"/>
        <bgColor rgb="FFF8FAFC"/>
      </patternFill>
    </fill>
    <fill>
      <patternFill patternType="solid">
        <fgColor rgb="FF1F6F78"/>
        <bgColor rgb="FF0F766E"/>
      </patternFill>
    </fill>
    <fill>
      <patternFill patternType="solid">
        <fgColor rgb="FFF0F3F7"/>
        <bgColor rgb="FFF2F4F7"/>
      </patternFill>
    </fill>
    <fill>
      <patternFill patternType="solid">
        <fgColor rgb="FFF8FAFC"/>
        <bgColor rgb="FFF5F7FA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D7DEE8"/>
      </left>
      <right style="thin">
        <color rgb="FFD7DEE8"/>
      </right>
      <top style="thin">
        <color rgb="FFD7DEE8"/>
      </top>
      <bottom style="thin">
        <color rgb="FFD7DEE8"/>
      </bottom>
      <diagonal/>
    </border>
    <border diagonalUp="false" diagonalDown="false">
      <left/>
      <right/>
      <top style="medium">
        <color rgb="FFD9B83F"/>
      </top>
      <bottom style="thin">
        <color rgb="FFD7DEE8"/>
      </bottom>
      <diagonal/>
    </border>
    <border diagonalUp="false" diagonalDown="false">
      <left/>
      <right/>
      <top/>
      <bottom style="thin">
        <color rgb="FFD7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7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6" fillId="5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7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8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9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1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1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6" fillId="1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11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11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11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1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12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6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1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14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1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1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1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16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1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4" fillId="16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5" fillId="14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17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true" indent="0" shrinkToFit="false"/>
      <protection locked="true" hidden="false"/>
    </xf>
    <xf numFmtId="164" fontId="17" fillId="18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1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16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19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1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2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9" fillId="2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15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5" fillId="1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17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8" fillId="19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15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4" fillId="2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2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7">
    <dxf>
      <fill>
        <patternFill patternType="solid">
          <fgColor rgb="FF071226"/>
          <bgColor rgb="FF000000"/>
        </patternFill>
      </fill>
    </dxf>
    <dxf>
      <fill>
        <patternFill patternType="solid">
          <fgColor rgb="FFEAF0F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1F2937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D1E3A"/>
          <bgColor rgb="FF000000"/>
        </patternFill>
      </fill>
    </dxf>
    <dxf>
      <fill>
        <patternFill patternType="solid">
          <fgColor rgb="FF12345A"/>
          <bgColor rgb="FF000000"/>
        </patternFill>
      </fill>
    </dxf>
    <dxf>
      <fill>
        <patternFill patternType="solid">
          <fgColor rgb="FFEAF0FF"/>
          <bgColor rgb="FF000000"/>
        </patternFill>
      </fill>
    </dxf>
    <dxf>
      <fill>
        <patternFill patternType="solid">
          <fgColor rgb="FF0D1A31"/>
          <bgColor rgb="FF000000"/>
        </patternFill>
      </fill>
    </dxf>
    <dxf>
      <fill>
        <patternFill patternType="solid">
          <fgColor rgb="FFE2E6EC"/>
          <bgColor rgb="FF000000"/>
        </patternFill>
      </fill>
    </dxf>
    <dxf>
      <fill>
        <patternFill patternType="solid">
          <fgColor rgb="FFE8F5EE"/>
          <bgColor rgb="FF000000"/>
        </patternFill>
      </fill>
    </dxf>
    <dxf>
      <fill>
        <patternFill patternType="solid">
          <fgColor rgb="FF6B7A90"/>
          <bgColor rgb="FF000000"/>
        </patternFill>
      </fill>
    </dxf>
    <dxf>
      <fill>
        <patternFill patternType="solid">
          <fgColor rgb="FF3A4A62"/>
          <bgColor rgb="FF000000"/>
        </patternFill>
      </fill>
    </dxf>
    <dxf>
      <fill>
        <patternFill patternType="solid">
          <fgColor rgb="FF1A3A5A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fgColor rgb="FF0B1F3A"/>
          <bgColor rgb="FF000000"/>
        </patternFill>
      </fill>
    </dxf>
  </dxfs>
  <colors>
    <indexedColors>
      <rgbColor rgb="FF000000"/>
      <rgbColor rgb="FFFFFFFF"/>
      <rgbColor rgb="FFDC2626"/>
      <rgbColor rgb="FF00FF00"/>
      <rgbColor rgb="FF0000FF"/>
      <rgbColor rgb="FFFFFF00"/>
      <rgbColor rgb="FFFF00FF"/>
      <rgbColor rgb="FF00FFFF"/>
      <rgbColor rgb="FF800000"/>
      <rgbColor rgb="FF276749"/>
      <rgbColor rgb="FF071226"/>
      <rgbColor rgb="FF808000"/>
      <rgbColor rgb="FF800080"/>
      <rgbColor rgb="FF0F766E"/>
      <rgbColor rgb="FFEAF0FA"/>
      <rgbColor rgb="FF6B7A90"/>
      <rgbColor rgb="FF9999FF"/>
      <rgbColor rgb="FF7C3AED"/>
      <rgbColor rgb="FFF8FAFC"/>
      <rgbColor rgb="FFE8F5EE"/>
      <rgbColor rgb="FF0B1F3A"/>
      <rgbColor rgb="FFFF8080"/>
      <rgbColor rgb="FF1F6F78"/>
      <rgbColor rgb="FFD7DEE8"/>
      <rgbColor rgb="FF0D1A31"/>
      <rgbColor rgb="FFFF00FF"/>
      <rgbColor rgb="FFFFFF00"/>
      <rgbColor rgb="FF00FFFF"/>
      <rgbColor rgb="FF800080"/>
      <rgbColor rgb="FF800000"/>
      <rgbColor rgb="FF059669"/>
      <rgbColor rgb="FF0000FF"/>
      <rgbColor rgb="FF00CCFF"/>
      <rgbColor rgb="FFEAF1F3"/>
      <rgbColor rgb="FFE2E6EC"/>
      <rgbColor rgb="FFF2F4F7"/>
      <rgbColor rgb="FFEAF0FF"/>
      <rgbColor rgb="FFF0F3F7"/>
      <rgbColor rgb="FFF5F7FA"/>
      <rgbColor rgb="FFF2DB78"/>
      <rgbColor rgb="FF2563EB"/>
      <rgbColor rgb="FF33CCCC"/>
      <rgbColor rgb="FF99CC00"/>
      <rgbColor rgb="FFD9B83F"/>
      <rgbColor rgb="FFFF9900"/>
      <rgbColor rgb="FFF97316"/>
      <rgbColor rgb="FF5A6675"/>
      <rgbColor rgb="FF9CA3AF"/>
      <rgbColor rgb="FF12345A"/>
      <rgbColor rgb="FF339966"/>
      <rgbColor rgb="FF13233A"/>
      <rgbColor rgb="FF0D1E3A"/>
      <rgbColor rgb="FF8A2D2D"/>
      <rgbColor rgb="FF3A4A62"/>
      <rgbColor rgb="FF1A3A5A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15.xml.rels><?xml version="1.0" encoding="UTF-8"?>
<Relationships xmlns="http://schemas.openxmlformats.org/package/2006/relationships"><Relationship Id="rId1" Type="http://schemas.openxmlformats.org/officeDocument/2006/relationships/drawing" Target="../drawings/drawing13.xml"/>
</Relationships>
</file>

<file path=xl/worksheets/_rels/sheet16.xml.rels><?xml version="1.0" encoding="UTF-8"?>
<Relationships xmlns="http://schemas.openxmlformats.org/package/2006/relationships"><Relationship Id="rId1" Type="http://schemas.openxmlformats.org/officeDocument/2006/relationships/drawing" Target="../drawings/drawing14.xml"/>
</Relationships>
</file>

<file path=xl/worksheets/_rels/sheet17.xml.rels><?xml version="1.0" encoding="UTF-8"?>
<Relationships xmlns="http://schemas.openxmlformats.org/package/2006/relationships"><Relationship Id="rId1" Type="http://schemas.openxmlformats.org/officeDocument/2006/relationships/drawing" Target="../drawings/drawing15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B83F"/>
    <pageSetUpPr fitToPage="true"/>
  </sheetPr>
  <dimension ref="A1:G50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18"/>
    <col collapsed="false" customWidth="true" hidden="false" outlineLevel="0" max="3" min="3" style="1" width="34"/>
    <col collapsed="false" customWidth="true" hidden="false" outlineLevel="0" max="4" min="4" style="1" width="4"/>
    <col collapsed="false" customWidth="true" hidden="false" outlineLevel="0" max="5" min="5" style="1" width="28"/>
    <col collapsed="false" customWidth="true" hidden="false" outlineLevel="0" max="6" min="6" style="1" width="18"/>
    <col collapsed="false" customWidth="true" hidden="false" outlineLevel="0" max="7" min="7" style="1" width="34"/>
  </cols>
  <sheetData>
    <row r="1" customFormat="false" ht="30" hidden="false" customHeight="true" outlineLevel="0" collapsed="false">
      <c r="A1" s="2" t="s">
        <v>0</v>
      </c>
      <c r="B1" s="2"/>
      <c r="C1" s="2"/>
      <c r="D1" s="3"/>
      <c r="E1" s="3"/>
      <c r="F1" s="3"/>
      <c r="G1" s="3"/>
    </row>
    <row r="2" customFormat="false" ht="21.75" hidden="false" customHeight="true" outlineLevel="0" collapsed="false">
      <c r="A2" s="4" t="s">
        <v>1</v>
      </c>
      <c r="B2" s="4"/>
      <c r="C2" s="4"/>
      <c r="D2" s="5"/>
      <c r="E2" s="4" t="s">
        <v>2</v>
      </c>
      <c r="F2" s="5"/>
      <c r="G2" s="5"/>
    </row>
    <row r="3" customFormat="false" ht="15" hidden="false" customHeight="true" outlineLevel="0" collapsed="false">
      <c r="A3" s="6" t="s">
        <v>3</v>
      </c>
      <c r="B3" s="7" t="n">
        <v>2000000</v>
      </c>
      <c r="C3" s="6" t="s">
        <v>4</v>
      </c>
      <c r="E3" s="6" t="s">
        <v>5</v>
      </c>
      <c r="F3" s="8" t="n">
        <v>131750000</v>
      </c>
      <c r="G3" s="6" t="s">
        <v>6</v>
      </c>
    </row>
    <row r="4" customFormat="false" ht="33.75" hidden="false" customHeight="true" outlineLevel="0" collapsed="false">
      <c r="A4" s="6" t="s">
        <v>7</v>
      </c>
      <c r="B4" s="6" t="s">
        <v>4</v>
      </c>
      <c r="C4" s="6" t="s">
        <v>8</v>
      </c>
      <c r="E4" s="6" t="s">
        <v>9</v>
      </c>
      <c r="F4" s="7" t="n">
        <v>6587500</v>
      </c>
      <c r="G4" s="6" t="s">
        <v>10</v>
      </c>
    </row>
    <row r="5" customFormat="false" ht="33.75" hidden="false" customHeight="true" outlineLevel="0" collapsed="false">
      <c r="A5" s="6" t="s">
        <v>11</v>
      </c>
      <c r="B5" s="9" t="s">
        <v>12</v>
      </c>
      <c r="C5" s="6" t="s">
        <v>13</v>
      </c>
      <c r="E5" s="6" t="s">
        <v>14</v>
      </c>
      <c r="F5" s="7" t="n">
        <v>650000</v>
      </c>
      <c r="G5" s="6" t="s">
        <v>15</v>
      </c>
    </row>
    <row r="6" customFormat="false" ht="33.75" hidden="false" customHeight="true" outlineLevel="0" collapsed="false">
      <c r="A6" s="6" t="s">
        <v>16</v>
      </c>
      <c r="B6" s="6" t="s">
        <v>17</v>
      </c>
      <c r="C6" s="6" t="s">
        <v>18</v>
      </c>
      <c r="E6" s="6" t="s">
        <v>19</v>
      </c>
      <c r="F6" s="8" t="n">
        <v>13000000</v>
      </c>
      <c r="G6" s="6" t="s">
        <v>20</v>
      </c>
    </row>
    <row r="7" customFormat="false" ht="33.75" hidden="false" customHeight="true" outlineLevel="0" collapsed="false">
      <c r="A7" s="6" t="s">
        <v>21</v>
      </c>
      <c r="B7" s="6" t="s">
        <v>22</v>
      </c>
      <c r="C7" s="6" t="s">
        <v>23</v>
      </c>
      <c r="E7" s="6" t="s">
        <v>24</v>
      </c>
      <c r="F7" s="7" t="n">
        <v>1300000</v>
      </c>
      <c r="G7" s="6" t="s">
        <v>25</v>
      </c>
    </row>
    <row r="8" customFormat="false" ht="33.75" hidden="false" customHeight="true" outlineLevel="0" collapsed="false">
      <c r="A8" s="6" t="s">
        <v>26</v>
      </c>
      <c r="B8" s="6" t="s">
        <v>27</v>
      </c>
      <c r="C8" s="6" t="s">
        <v>28</v>
      </c>
      <c r="E8" s="6" t="s">
        <v>29</v>
      </c>
      <c r="F8" s="10" t="n">
        <v>0.197343453510436</v>
      </c>
      <c r="G8" s="6" t="s">
        <v>30</v>
      </c>
    </row>
    <row r="9" customFormat="false" ht="33.75" hidden="false" customHeight="true" outlineLevel="0" collapsed="false"/>
    <row r="10" customFormat="false" ht="33.75" hidden="false" customHeight="true" outlineLevel="0" collapsed="false">
      <c r="A10" s="4" t="s">
        <v>31</v>
      </c>
      <c r="B10" s="5"/>
      <c r="C10" s="5"/>
      <c r="D10" s="5"/>
      <c r="E10" s="4" t="s">
        <v>32</v>
      </c>
      <c r="F10" s="5"/>
      <c r="G10" s="5"/>
    </row>
    <row r="11" customFormat="false" ht="33.75" hidden="false" customHeight="true" outlineLevel="0" collapsed="false">
      <c r="A11" s="11" t="s">
        <v>33</v>
      </c>
      <c r="B11" s="12" t="n">
        <v>1000000000</v>
      </c>
      <c r="C11" s="11" t="s">
        <v>34</v>
      </c>
      <c r="E11" s="11" t="s">
        <v>35</v>
      </c>
      <c r="F11" s="12" t="n">
        <v>10000</v>
      </c>
      <c r="G11" s="11" t="s">
        <v>36</v>
      </c>
    </row>
    <row r="12" customFormat="false" ht="33.75" hidden="false" customHeight="true" outlineLevel="0" collapsed="false">
      <c r="A12" s="6" t="s">
        <v>37</v>
      </c>
      <c r="B12" s="6" t="s">
        <v>38</v>
      </c>
      <c r="C12" s="6" t="s">
        <v>39</v>
      </c>
      <c r="E12" s="6" t="s">
        <v>40</v>
      </c>
      <c r="F12" s="6" t="s">
        <v>41</v>
      </c>
      <c r="G12" s="6" t="s">
        <v>42</v>
      </c>
    </row>
    <row r="13" customFormat="false" ht="33.75" hidden="false" customHeight="true" outlineLevel="0" collapsed="false">
      <c r="A13" s="6" t="s">
        <v>43</v>
      </c>
      <c r="B13" s="7" t="n">
        <v>6587500</v>
      </c>
      <c r="C13" s="6" t="s">
        <v>44</v>
      </c>
      <c r="E13" s="6" t="s">
        <v>45</v>
      </c>
      <c r="F13" s="6" t="s">
        <v>46</v>
      </c>
      <c r="G13" s="6" t="s">
        <v>47</v>
      </c>
    </row>
    <row r="14" customFormat="false" ht="33.75" hidden="false" customHeight="true" outlineLevel="0" collapsed="false">
      <c r="A14" s="6" t="s">
        <v>48</v>
      </c>
      <c r="B14" s="13" t="s">
        <v>49</v>
      </c>
      <c r="C14" s="6" t="s">
        <v>50</v>
      </c>
      <c r="E14" s="6" t="s">
        <v>51</v>
      </c>
      <c r="F14" s="7" t="n">
        <v>797000</v>
      </c>
      <c r="G14" s="6" t="s">
        <v>52</v>
      </c>
    </row>
    <row r="15" customFormat="false" ht="33.75" hidden="false" customHeight="true" outlineLevel="0" collapsed="false">
      <c r="A15" s="6" t="s">
        <v>53</v>
      </c>
      <c r="B15" s="13" t="s">
        <v>54</v>
      </c>
      <c r="C15" s="6" t="s">
        <v>55</v>
      </c>
      <c r="E15" s="6" t="s">
        <v>56</v>
      </c>
      <c r="F15" s="7" t="n">
        <v>196792</v>
      </c>
      <c r="G15" s="6" t="s">
        <v>57</v>
      </c>
    </row>
    <row r="16" customFormat="false" ht="33.75" hidden="false" customHeight="true" outlineLevel="0" collapsed="false">
      <c r="A16" s="6" t="s">
        <v>58</v>
      </c>
      <c r="B16" s="6" t="s">
        <v>59</v>
      </c>
      <c r="C16" s="6" t="s">
        <v>60</v>
      </c>
    </row>
    <row r="17" customFormat="false" ht="33.75" hidden="false" customHeight="true" outlineLevel="0" collapsed="false">
      <c r="A17" s="4" t="s">
        <v>61</v>
      </c>
      <c r="B17" s="4" t="s">
        <v>62</v>
      </c>
      <c r="C17" s="4" t="s">
        <v>63</v>
      </c>
      <c r="D17" s="5"/>
      <c r="E17" s="4" t="s">
        <v>64</v>
      </c>
      <c r="F17" s="5"/>
      <c r="G17" s="5"/>
    </row>
    <row r="18" customFormat="false" ht="33.75" hidden="false" customHeight="true" outlineLevel="0" collapsed="false">
      <c r="A18" s="4" t="s">
        <v>65</v>
      </c>
      <c r="B18" s="4"/>
      <c r="C18" s="4"/>
      <c r="D18" s="5"/>
      <c r="E18" s="4" t="s">
        <v>66</v>
      </c>
      <c r="F18" s="14" t="n">
        <v>550000</v>
      </c>
      <c r="G18" s="4" t="s">
        <v>67</v>
      </c>
    </row>
    <row r="19" customFormat="false" ht="33.75" hidden="false" customHeight="true" outlineLevel="0" collapsed="false">
      <c r="A19" s="6" t="s">
        <v>68</v>
      </c>
      <c r="B19" s="10" t="n">
        <v>0.005</v>
      </c>
      <c r="C19" s="6" t="s">
        <v>69</v>
      </c>
      <c r="E19" s="6" t="s">
        <v>70</v>
      </c>
      <c r="F19" s="7" t="n">
        <v>140000</v>
      </c>
      <c r="G19" s="15" t="s">
        <v>71</v>
      </c>
    </row>
    <row r="20" customFormat="false" ht="33.75" hidden="false" customHeight="true" outlineLevel="0" collapsed="false">
      <c r="A20" s="6" t="s">
        <v>72</v>
      </c>
      <c r="B20" s="10" t="n">
        <v>0.005</v>
      </c>
      <c r="C20" s="6" t="s">
        <v>73</v>
      </c>
      <c r="E20" s="6" t="s">
        <v>74</v>
      </c>
      <c r="F20" s="7" t="n">
        <v>120000</v>
      </c>
      <c r="G20" s="15" t="s">
        <v>75</v>
      </c>
    </row>
    <row r="21" customFormat="false" ht="33.75" hidden="false" customHeight="true" outlineLevel="0" collapsed="false">
      <c r="A21" s="11" t="s">
        <v>76</v>
      </c>
      <c r="B21" s="16" t="n">
        <v>493692</v>
      </c>
      <c r="C21" s="11" t="s">
        <v>77</v>
      </c>
      <c r="E21" s="11" t="s">
        <v>78</v>
      </c>
      <c r="F21" s="16" t="n">
        <v>90000</v>
      </c>
      <c r="G21" s="17" t="s">
        <v>79</v>
      </c>
    </row>
    <row r="22" customFormat="false" ht="33.75" hidden="false" customHeight="true" outlineLevel="0" collapsed="false">
      <c r="A22" s="6" t="s">
        <v>80</v>
      </c>
      <c r="B22" s="7" t="n">
        <v>88263</v>
      </c>
      <c r="C22" s="6" t="s">
        <v>81</v>
      </c>
      <c r="E22" s="6" t="s">
        <v>82</v>
      </c>
      <c r="F22" s="7" t="n">
        <v>90000</v>
      </c>
      <c r="G22" s="15" t="s">
        <v>79</v>
      </c>
    </row>
    <row r="23" customFormat="false" ht="33.75" hidden="false" customHeight="true" outlineLevel="0" collapsed="false">
      <c r="A23" s="6" t="s">
        <v>83</v>
      </c>
      <c r="B23" s="7" t="n">
        <v>405430</v>
      </c>
      <c r="C23" s="6" t="s">
        <v>84</v>
      </c>
      <c r="E23" s="6" t="s">
        <v>85</v>
      </c>
      <c r="F23" s="6" t="s">
        <v>86</v>
      </c>
      <c r="G23" s="6" t="s">
        <v>87</v>
      </c>
    </row>
    <row r="24" customFormat="false" ht="33.75" hidden="false" customHeight="true" outlineLevel="0" collapsed="false">
      <c r="A24" s="6" t="s">
        <v>88</v>
      </c>
      <c r="B24" s="8" t="n">
        <v>60928776</v>
      </c>
      <c r="C24" s="6" t="s">
        <v>89</v>
      </c>
      <c r="E24" s="6" t="s">
        <v>90</v>
      </c>
      <c r="F24" s="8" t="n">
        <v>0</v>
      </c>
      <c r="G24" s="6" t="s">
        <v>91</v>
      </c>
    </row>
    <row r="25" customFormat="false" ht="33.75" hidden="false" customHeight="true" outlineLevel="0" collapsed="false">
      <c r="A25" s="4" t="s">
        <v>92</v>
      </c>
      <c r="B25" s="14" t="n">
        <v>196792</v>
      </c>
      <c r="C25" s="4" t="s">
        <v>93</v>
      </c>
      <c r="D25" s="5"/>
      <c r="E25" s="4" t="s">
        <v>94</v>
      </c>
      <c r="F25" s="5"/>
      <c r="G25" s="5"/>
    </row>
    <row r="26" customFormat="false" ht="33.75" hidden="false" customHeight="true" outlineLevel="0" collapsed="false">
      <c r="E26" s="6" t="s">
        <v>95</v>
      </c>
      <c r="F26" s="8" t="n">
        <v>131750000</v>
      </c>
      <c r="G26" s="6" t="s">
        <v>96</v>
      </c>
    </row>
    <row r="27" customFormat="false" ht="33.75" hidden="false" customHeight="true" outlineLevel="0" collapsed="false">
      <c r="A27" s="4" t="s">
        <v>97</v>
      </c>
      <c r="B27" s="5"/>
      <c r="C27" s="5"/>
      <c r="D27" s="5"/>
      <c r="E27" s="4" t="s">
        <v>98</v>
      </c>
      <c r="F27" s="14" t="n">
        <v>6587500</v>
      </c>
      <c r="G27" s="4" t="s">
        <v>10</v>
      </c>
    </row>
    <row r="28" customFormat="false" ht="33.75" hidden="false" customHeight="true" outlineLevel="0" collapsed="false">
      <c r="A28" s="6" t="s">
        <v>99</v>
      </c>
      <c r="B28" s="7" t="n">
        <v>550000</v>
      </c>
      <c r="C28" s="15" t="s">
        <v>100</v>
      </c>
      <c r="E28" s="6" t="s">
        <v>101</v>
      </c>
      <c r="F28" s="10" t="n">
        <v>0.197343453510436</v>
      </c>
      <c r="G28" s="6" t="s">
        <v>102</v>
      </c>
    </row>
    <row r="29" customFormat="false" ht="33.75" hidden="false" customHeight="true" outlineLevel="0" collapsed="false">
      <c r="A29" s="6" t="s">
        <v>103</v>
      </c>
      <c r="B29" s="7" t="n">
        <v>650000</v>
      </c>
      <c r="C29" s="15" t="s">
        <v>104</v>
      </c>
      <c r="E29" s="6" t="s">
        <v>105</v>
      </c>
      <c r="F29" s="9" t="s">
        <v>106</v>
      </c>
      <c r="G29" s="6" t="s">
        <v>107</v>
      </c>
    </row>
    <row r="30" customFormat="false" ht="33.75" hidden="false" customHeight="true" outlineLevel="0" collapsed="false">
      <c r="A30" s="6" t="s">
        <v>108</v>
      </c>
      <c r="B30" s="7" t="n">
        <v>350000</v>
      </c>
      <c r="C30" s="15" t="s">
        <v>109</v>
      </c>
      <c r="F30" s="10"/>
    </row>
    <row r="31" customFormat="false" ht="33.75" hidden="false" customHeight="true" outlineLevel="0" collapsed="false">
      <c r="A31" s="4" t="s">
        <v>110</v>
      </c>
      <c r="B31" s="14" t="n">
        <v>250000</v>
      </c>
      <c r="C31" s="18" t="s">
        <v>111</v>
      </c>
      <c r="D31" s="5"/>
      <c r="E31" s="4" t="s">
        <v>112</v>
      </c>
      <c r="F31" s="5"/>
      <c r="G31" s="5"/>
    </row>
    <row r="32" customFormat="false" ht="33.75" hidden="false" customHeight="true" outlineLevel="0" collapsed="false">
      <c r="A32" s="6" t="s">
        <v>113</v>
      </c>
      <c r="B32" s="7" t="n">
        <v>200000</v>
      </c>
      <c r="C32" s="15" t="s">
        <v>114</v>
      </c>
      <c r="E32" s="6" t="s">
        <v>115</v>
      </c>
      <c r="F32" s="6" t="s">
        <v>116</v>
      </c>
      <c r="G32" s="6" t="s">
        <v>117</v>
      </c>
    </row>
    <row r="33" customFormat="false" ht="33.75" hidden="false" customHeight="true" outlineLevel="0" collapsed="false">
      <c r="A33" s="11" t="s">
        <v>118</v>
      </c>
      <c r="B33" s="12" t="n">
        <v>0</v>
      </c>
      <c r="C33" s="11" t="s">
        <v>91</v>
      </c>
      <c r="E33" s="11" t="s">
        <v>119</v>
      </c>
      <c r="F33" s="11" t="s">
        <v>12</v>
      </c>
      <c r="G33" s="11" t="s">
        <v>120</v>
      </c>
    </row>
    <row r="34" customFormat="false" ht="33.75" hidden="false" customHeight="true" outlineLevel="0" collapsed="false">
      <c r="A34" s="4" t="s">
        <v>121</v>
      </c>
      <c r="B34" s="4"/>
      <c r="C34" s="4"/>
      <c r="D34" s="5"/>
      <c r="E34" s="4" t="s">
        <v>122</v>
      </c>
      <c r="F34" s="4" t="s">
        <v>123</v>
      </c>
      <c r="G34" s="4" t="s">
        <v>124</v>
      </c>
    </row>
    <row r="35" customFormat="false" ht="33.75" hidden="false" customHeight="true" outlineLevel="0" collapsed="false">
      <c r="A35" s="6" t="s">
        <v>125</v>
      </c>
      <c r="B35" s="6" t="s">
        <v>126</v>
      </c>
      <c r="C35" s="6"/>
      <c r="E35" s="6" t="s">
        <v>127</v>
      </c>
      <c r="F35" s="6" t="s">
        <v>128</v>
      </c>
      <c r="G35" s="6" t="s">
        <v>129</v>
      </c>
    </row>
    <row r="36" customFormat="false" ht="33.75" hidden="false" customHeight="true" outlineLevel="0" collapsed="false">
      <c r="A36" s="6" t="s">
        <v>130</v>
      </c>
      <c r="B36" s="6" t="s">
        <v>131</v>
      </c>
      <c r="C36" s="6"/>
      <c r="E36" s="6" t="s">
        <v>132</v>
      </c>
      <c r="F36" s="6" t="s">
        <v>133</v>
      </c>
      <c r="G36" s="6" t="s">
        <v>134</v>
      </c>
    </row>
    <row r="37" customFormat="false" ht="33.75" hidden="false" customHeight="true" outlineLevel="0" collapsed="false">
      <c r="A37" s="6" t="s">
        <v>135</v>
      </c>
      <c r="B37" s="6" t="s">
        <v>136</v>
      </c>
      <c r="C37" s="6"/>
      <c r="E37" s="6" t="s">
        <v>137</v>
      </c>
      <c r="F37" s="6" t="s">
        <v>138</v>
      </c>
      <c r="G37" s="6" t="s">
        <v>139</v>
      </c>
    </row>
    <row r="38" customFormat="false" ht="33.75" hidden="false" customHeight="true" outlineLevel="0" collapsed="false">
      <c r="A38" s="6" t="s">
        <v>140</v>
      </c>
      <c r="B38" s="6" t="s">
        <v>141</v>
      </c>
      <c r="C38" s="6"/>
      <c r="E38" s="6" t="s">
        <v>142</v>
      </c>
      <c r="F38" s="6" t="s">
        <v>143</v>
      </c>
      <c r="G38" s="6" t="s">
        <v>144</v>
      </c>
    </row>
    <row r="39" customFormat="false" ht="33.75" hidden="false" customHeight="true" outlineLevel="0" collapsed="false">
      <c r="A39" s="6" t="s">
        <v>145</v>
      </c>
      <c r="B39" s="6" t="s">
        <v>146</v>
      </c>
      <c r="C39" s="6"/>
    </row>
    <row r="40" customFormat="false" ht="33.75" hidden="false" customHeight="true" outlineLevel="0" collapsed="false">
      <c r="A40" s="4" t="s">
        <v>145</v>
      </c>
      <c r="B40" s="4" t="s">
        <v>147</v>
      </c>
      <c r="C40" s="4"/>
      <c r="D40" s="5"/>
      <c r="E40" s="4" t="s">
        <v>148</v>
      </c>
      <c r="F40" s="5"/>
      <c r="G40" s="5"/>
    </row>
    <row r="41" customFormat="false" ht="33.75" hidden="false" customHeight="true" outlineLevel="0" collapsed="false">
      <c r="E41" s="6" t="s">
        <v>149</v>
      </c>
      <c r="F41" s="6" t="s">
        <v>150</v>
      </c>
      <c r="G41" s="6" t="s">
        <v>151</v>
      </c>
    </row>
    <row r="42" customFormat="false" ht="33.75" hidden="false" customHeight="true" outlineLevel="0" collapsed="false">
      <c r="A42" s="6" t="s">
        <v>152</v>
      </c>
      <c r="B42" s="6"/>
      <c r="C42" s="6"/>
      <c r="E42" s="6" t="s">
        <v>153</v>
      </c>
      <c r="F42" s="6" t="s">
        <v>154</v>
      </c>
      <c r="G42" s="6" t="s">
        <v>155</v>
      </c>
    </row>
    <row r="43" customFormat="false" ht="33.75" hidden="false" customHeight="true" outlineLevel="0" collapsed="false">
      <c r="A43" s="6" t="s">
        <v>156</v>
      </c>
      <c r="B43" s="6"/>
      <c r="C43" s="6"/>
      <c r="E43" s="6" t="s">
        <v>157</v>
      </c>
      <c r="F43" s="6" t="s">
        <v>158</v>
      </c>
      <c r="G43" s="6" t="s">
        <v>159</v>
      </c>
    </row>
    <row r="44" customFormat="false" ht="33.75" hidden="false" customHeight="true" outlineLevel="0" collapsed="false">
      <c r="A44" s="1" t="s">
        <v>160</v>
      </c>
      <c r="B44" s="1" t="s">
        <v>161</v>
      </c>
      <c r="C44" s="1" t="s">
        <v>162</v>
      </c>
      <c r="E44" s="6" t="s">
        <v>163</v>
      </c>
      <c r="F44" s="6" t="s">
        <v>164</v>
      </c>
      <c r="G44" s="6" t="s">
        <v>165</v>
      </c>
    </row>
    <row r="45" customFormat="false" ht="33.75" hidden="false" customHeight="true" outlineLevel="0" collapsed="false">
      <c r="A45" s="1" t="s">
        <v>166</v>
      </c>
      <c r="B45" s="1" t="s">
        <v>167</v>
      </c>
      <c r="C45" s="1" t="s">
        <v>168</v>
      </c>
      <c r="E45" s="6" t="s">
        <v>169</v>
      </c>
      <c r="F45" s="6" t="s">
        <v>170</v>
      </c>
      <c r="G45" s="6" t="s">
        <v>144</v>
      </c>
    </row>
    <row r="46" customFormat="false" ht="33.75" hidden="false" customHeight="true" outlineLevel="0" collapsed="false">
      <c r="A46" s="1" t="s">
        <v>171</v>
      </c>
      <c r="B46" s="1" t="s">
        <v>172</v>
      </c>
      <c r="C46" s="1" t="s">
        <v>173</v>
      </c>
      <c r="E46" s="6" t="s">
        <v>174</v>
      </c>
      <c r="F46" s="6" t="s">
        <v>175</v>
      </c>
      <c r="G46" s="6" t="s">
        <v>176</v>
      </c>
    </row>
    <row r="47" customFormat="false" ht="33.75" hidden="false" customHeight="true" outlineLevel="0" collapsed="false">
      <c r="E47" s="6" t="s">
        <v>177</v>
      </c>
      <c r="F47" s="6" t="s">
        <v>178</v>
      </c>
      <c r="G47" s="6" t="s">
        <v>179</v>
      </c>
    </row>
    <row r="49" customFormat="false" ht="15" hidden="false" customHeight="false" outlineLevel="0" collapsed="false">
      <c r="A49" s="19" t="s">
        <v>180</v>
      </c>
    </row>
    <row r="50" customFormat="false" ht="15" hidden="false" customHeight="false" outlineLevel="0" collapsed="false">
      <c r="A50" s="1" t="s">
        <v>181</v>
      </c>
    </row>
  </sheetData>
  <autoFilter ref="A3:G47"/>
  <mergeCells count="12">
    <mergeCell ref="A1:C1"/>
    <mergeCell ref="A2:C2"/>
    <mergeCell ref="A18:C18"/>
    <mergeCell ref="A34:C34"/>
    <mergeCell ref="B35:C35"/>
    <mergeCell ref="B36:C36"/>
    <mergeCell ref="B37:C37"/>
    <mergeCell ref="B38:C38"/>
    <mergeCell ref="B39:C39"/>
    <mergeCell ref="B40:C40"/>
    <mergeCell ref="A42:C42"/>
    <mergeCell ref="A43:C43"/>
  </mergeCell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true"/>
  </sheetPr>
  <dimension ref="A1:H37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3" min="1" style="1" width="28"/>
    <col collapsed="false" customWidth="true" hidden="false" outlineLevel="0" max="4" min="4" style="1" width="34"/>
    <col collapsed="false" customWidth="true" hidden="false" outlineLevel="0" max="5" min="5" style="1" width="28"/>
    <col collapsed="false" customWidth="true" hidden="false" outlineLevel="0" max="8" min="6" style="1" width="24"/>
  </cols>
  <sheetData>
    <row r="1" customFormat="false" ht="30" hidden="false" customHeight="true" outlineLevel="0" collapsed="false">
      <c r="A1" s="2" t="s">
        <v>805</v>
      </c>
      <c r="B1" s="3"/>
      <c r="C1" s="3"/>
      <c r="D1" s="3"/>
      <c r="E1" s="3"/>
      <c r="F1" s="3"/>
      <c r="G1" s="3"/>
      <c r="H1" s="3"/>
    </row>
    <row r="2" customFormat="false" ht="21" hidden="false" customHeight="true" outlineLevel="0" collapsed="false">
      <c r="A2" s="20" t="s">
        <v>806</v>
      </c>
      <c r="B2" s="20" t="s">
        <v>807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6" t="s">
        <v>808</v>
      </c>
      <c r="B4" s="6" t="s">
        <v>373</v>
      </c>
      <c r="C4" s="6" t="s">
        <v>809</v>
      </c>
      <c r="D4" s="6" t="s">
        <v>810</v>
      </c>
      <c r="E4" s="6" t="s">
        <v>811</v>
      </c>
      <c r="F4" s="6" t="s">
        <v>812</v>
      </c>
      <c r="G4" s="6" t="s">
        <v>813</v>
      </c>
      <c r="H4" s="6" t="s">
        <v>377</v>
      </c>
    </row>
    <row r="5" customFormat="false" ht="33.75" hidden="false" customHeight="true" outlineLevel="0" collapsed="false">
      <c r="A5" s="6" t="s">
        <v>814</v>
      </c>
      <c r="B5" s="6" t="s">
        <v>815</v>
      </c>
      <c r="C5" s="6" t="s">
        <v>816</v>
      </c>
      <c r="D5" s="6" t="s">
        <v>817</v>
      </c>
      <c r="E5" s="6" t="s">
        <v>818</v>
      </c>
      <c r="F5" s="6" t="s">
        <v>819</v>
      </c>
      <c r="G5" s="6" t="s">
        <v>820</v>
      </c>
      <c r="H5" s="6" t="s">
        <v>821</v>
      </c>
    </row>
    <row r="6" customFormat="false" ht="33.75" hidden="false" customHeight="true" outlineLevel="0" collapsed="false">
      <c r="A6" s="6" t="s">
        <v>822</v>
      </c>
      <c r="B6" s="6" t="s">
        <v>823</v>
      </c>
      <c r="C6" s="6" t="s">
        <v>824</v>
      </c>
      <c r="D6" s="6" t="s">
        <v>825</v>
      </c>
      <c r="E6" s="6" t="s">
        <v>826</v>
      </c>
      <c r="F6" s="6" t="s">
        <v>827</v>
      </c>
      <c r="G6" s="6" t="s">
        <v>828</v>
      </c>
      <c r="H6" s="6" t="s">
        <v>383</v>
      </c>
    </row>
    <row r="7" customFormat="false" ht="33.75" hidden="false" customHeight="true" outlineLevel="0" collapsed="false">
      <c r="A7" s="6" t="s">
        <v>829</v>
      </c>
      <c r="B7" s="6" t="s">
        <v>733</v>
      </c>
      <c r="C7" s="6" t="s">
        <v>830</v>
      </c>
      <c r="D7" s="6" t="s">
        <v>831</v>
      </c>
      <c r="E7" s="6" t="s">
        <v>832</v>
      </c>
      <c r="F7" s="6" t="s">
        <v>833</v>
      </c>
      <c r="G7" s="6" t="s">
        <v>834</v>
      </c>
      <c r="H7" s="6" t="s">
        <v>835</v>
      </c>
    </row>
    <row r="8" customFormat="false" ht="33.75" hidden="false" customHeight="true" outlineLevel="0" collapsed="false"/>
    <row r="9" customFormat="false" ht="33.75" hidden="false" customHeight="true" outlineLevel="0" collapsed="false">
      <c r="A9" s="24" t="s">
        <v>836</v>
      </c>
      <c r="B9" s="39"/>
      <c r="C9" s="39"/>
      <c r="D9" s="39"/>
      <c r="E9" s="39"/>
      <c r="F9" s="39"/>
      <c r="G9" s="39"/>
      <c r="H9" s="39"/>
    </row>
    <row r="10" customFormat="false" ht="33.75" hidden="false" customHeight="true" outlineLevel="0" collapsed="false">
      <c r="A10" s="6" t="s">
        <v>837</v>
      </c>
      <c r="B10" s="6" t="s">
        <v>838</v>
      </c>
    </row>
    <row r="11" customFormat="false" ht="33.75" hidden="false" customHeight="true" outlineLevel="0" collapsed="false">
      <c r="A11" s="6" t="s">
        <v>839</v>
      </c>
      <c r="B11" s="6" t="s">
        <v>840</v>
      </c>
    </row>
    <row r="12" customFormat="false" ht="33.75" hidden="false" customHeight="true" outlineLevel="0" collapsed="false">
      <c r="A12" s="6" t="s">
        <v>841</v>
      </c>
      <c r="B12" s="6" t="s">
        <v>842</v>
      </c>
    </row>
    <row r="13" customFormat="false" ht="33.75" hidden="false" customHeight="true" outlineLevel="0" collapsed="false"/>
    <row r="14" customFormat="false" ht="33.75" hidden="false" customHeight="true" outlineLevel="0" collapsed="false">
      <c r="A14" s="6" t="s">
        <v>843</v>
      </c>
      <c r="B14" s="6" t="s">
        <v>844</v>
      </c>
      <c r="C14" s="6" t="s">
        <v>695</v>
      </c>
      <c r="D14" s="6" t="s">
        <v>669</v>
      </c>
      <c r="E14" s="6" t="s">
        <v>738</v>
      </c>
    </row>
    <row r="15" customFormat="false" ht="33.75" hidden="false" customHeight="true" outlineLevel="0" collapsed="false">
      <c r="A15" s="6" t="s">
        <v>845</v>
      </c>
      <c r="B15" s="6" t="s">
        <v>846</v>
      </c>
      <c r="C15" s="6" t="s">
        <v>847</v>
      </c>
      <c r="D15" s="6" t="s">
        <v>848</v>
      </c>
      <c r="E15" s="6" t="s">
        <v>849</v>
      </c>
    </row>
    <row r="16" customFormat="false" ht="33.75" hidden="false" customHeight="true" outlineLevel="0" collapsed="false">
      <c r="A16" s="6" t="s">
        <v>850</v>
      </c>
      <c r="B16" s="6" t="s">
        <v>851</v>
      </c>
      <c r="C16" s="6" t="s">
        <v>852</v>
      </c>
      <c r="D16" s="6" t="s">
        <v>853</v>
      </c>
      <c r="E16" s="6" t="s">
        <v>854</v>
      </c>
    </row>
    <row r="17" customFormat="false" ht="33.75" hidden="false" customHeight="true" outlineLevel="0" collapsed="false">
      <c r="A17" s="6" t="s">
        <v>855</v>
      </c>
      <c r="B17" s="6" t="s">
        <v>856</v>
      </c>
      <c r="C17" s="6" t="s">
        <v>857</v>
      </c>
      <c r="D17" s="6" t="s">
        <v>858</v>
      </c>
      <c r="E17" s="6" t="s">
        <v>859</v>
      </c>
    </row>
    <row r="18" customFormat="false" ht="33.75" hidden="false" customHeight="true" outlineLevel="0" collapsed="false">
      <c r="A18" s="6" t="s">
        <v>860</v>
      </c>
      <c r="B18" s="6" t="s">
        <v>861</v>
      </c>
      <c r="C18" s="6" t="s">
        <v>862</v>
      </c>
      <c r="D18" s="6" t="s">
        <v>768</v>
      </c>
      <c r="E18" s="6" t="s">
        <v>863</v>
      </c>
    </row>
    <row r="19" customFormat="false" ht="33.75" hidden="false" customHeight="true" outlineLevel="0" collapsed="false">
      <c r="A19" s="6" t="s">
        <v>864</v>
      </c>
      <c r="B19" s="6" t="s">
        <v>865</v>
      </c>
      <c r="C19" s="6" t="s">
        <v>866</v>
      </c>
      <c r="D19" s="6" t="s">
        <v>867</v>
      </c>
      <c r="E19" s="6" t="s">
        <v>868</v>
      </c>
    </row>
    <row r="20" customFormat="false" ht="33.75" hidden="false" customHeight="true" outlineLevel="0" collapsed="false">
      <c r="A20" s="6" t="s">
        <v>869</v>
      </c>
      <c r="B20" s="6" t="s">
        <v>870</v>
      </c>
      <c r="C20" s="6" t="s">
        <v>871</v>
      </c>
      <c r="D20" s="6" t="s">
        <v>872</v>
      </c>
      <c r="E20" s="6" t="s">
        <v>873</v>
      </c>
    </row>
    <row r="21" customFormat="false" ht="33.75" hidden="false" customHeight="true" outlineLevel="0" collapsed="false"/>
    <row r="22" customFormat="false" ht="33.75" hidden="false" customHeight="true" outlineLevel="0" collapsed="false">
      <c r="A22" s="24" t="s">
        <v>874</v>
      </c>
      <c r="B22" s="39"/>
      <c r="C22" s="39"/>
      <c r="D22" s="39"/>
      <c r="E22" s="39"/>
      <c r="F22" s="39"/>
      <c r="G22" s="39"/>
      <c r="H22" s="39"/>
    </row>
    <row r="23" customFormat="false" ht="33.75" hidden="false" customHeight="true" outlineLevel="0" collapsed="false">
      <c r="A23" s="6" t="s">
        <v>875</v>
      </c>
      <c r="B23" s="6" t="s">
        <v>876</v>
      </c>
    </row>
    <row r="24" customFormat="false" ht="33.75" hidden="false" customHeight="true" outlineLevel="0" collapsed="false">
      <c r="A24" s="6" t="s">
        <v>877</v>
      </c>
      <c r="B24" s="6" t="s">
        <v>878</v>
      </c>
    </row>
    <row r="25" customFormat="false" ht="33.75" hidden="false" customHeight="true" outlineLevel="0" collapsed="false">
      <c r="A25" s="6" t="s">
        <v>879</v>
      </c>
      <c r="B25" s="6" t="s">
        <v>880</v>
      </c>
    </row>
    <row r="26" customFormat="false" ht="33.75" hidden="false" customHeight="true" outlineLevel="0" collapsed="false"/>
    <row r="27" customFormat="false" ht="33.75" hidden="false" customHeight="true" outlineLevel="0" collapsed="false">
      <c r="A27" s="24" t="s">
        <v>881</v>
      </c>
      <c r="B27" s="39"/>
      <c r="C27" s="39"/>
      <c r="D27" s="39"/>
      <c r="E27" s="39"/>
      <c r="F27" s="39"/>
      <c r="G27" s="39"/>
      <c r="H27" s="39"/>
    </row>
    <row r="28" customFormat="false" ht="33.75" hidden="false" customHeight="true" outlineLevel="0" collapsed="false">
      <c r="A28" s="6" t="s">
        <v>882</v>
      </c>
      <c r="B28" s="6" t="s">
        <v>883</v>
      </c>
    </row>
    <row r="29" customFormat="false" ht="33.75" hidden="false" customHeight="true" outlineLevel="0" collapsed="false">
      <c r="A29" s="6" t="s">
        <v>884</v>
      </c>
      <c r="B29" s="6" t="s">
        <v>885</v>
      </c>
    </row>
    <row r="30" customFormat="false" ht="33.75" hidden="false" customHeight="true" outlineLevel="0" collapsed="false">
      <c r="A30" s="6" t="s">
        <v>886</v>
      </c>
      <c r="B30" s="6" t="s">
        <v>887</v>
      </c>
    </row>
    <row r="31" customFormat="false" ht="33.75" hidden="false" customHeight="true" outlineLevel="0" collapsed="false">
      <c r="A31" s="6" t="s">
        <v>888</v>
      </c>
      <c r="B31" s="6" t="s">
        <v>889</v>
      </c>
    </row>
    <row r="32" customFormat="false" ht="33.75" hidden="false" customHeight="true" outlineLevel="0" collapsed="false">
      <c r="A32" s="24" t="s">
        <v>890</v>
      </c>
      <c r="B32" s="39"/>
      <c r="C32" s="39"/>
      <c r="D32" s="39"/>
      <c r="E32" s="39"/>
      <c r="F32" s="39"/>
      <c r="G32" s="39"/>
      <c r="H32" s="39"/>
    </row>
    <row r="33" customFormat="false" ht="33.75" hidden="false" customHeight="true" outlineLevel="0" collapsed="false">
      <c r="A33" s="6" t="s">
        <v>891</v>
      </c>
      <c r="B33" s="6" t="s">
        <v>892</v>
      </c>
    </row>
    <row r="34" customFormat="false" ht="33.75" hidden="false" customHeight="true" outlineLevel="0" collapsed="false">
      <c r="A34" s="6" t="s">
        <v>893</v>
      </c>
      <c r="B34" s="6" t="s">
        <v>894</v>
      </c>
    </row>
    <row r="35" customFormat="false" ht="33.75" hidden="false" customHeight="true" outlineLevel="0" collapsed="false">
      <c r="A35" s="6" t="s">
        <v>895</v>
      </c>
      <c r="B35" s="6" t="s">
        <v>896</v>
      </c>
    </row>
    <row r="36" customFormat="false" ht="33.75" hidden="false" customHeight="true" outlineLevel="0" collapsed="false">
      <c r="A36" s="6" t="s">
        <v>897</v>
      </c>
      <c r="B36" s="6" t="s">
        <v>898</v>
      </c>
    </row>
    <row r="37" customFormat="false" ht="33.75" hidden="false" customHeight="true" outlineLevel="0" collapsed="false">
      <c r="A37" s="6" t="s">
        <v>899</v>
      </c>
      <c r="B37" s="6" t="s">
        <v>900</v>
      </c>
    </row>
  </sheetData>
  <autoFilter ref="A4:H37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C3AED"/>
    <pageSetUpPr fitToPage="true"/>
  </sheetPr>
  <dimension ref="A1:H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24"/>
    <col collapsed="false" customWidth="true" hidden="false" outlineLevel="0" max="3" min="3" style="1" width="40"/>
    <col collapsed="false" customWidth="true" hidden="false" outlineLevel="0" max="4" min="4" style="1" width="22"/>
    <col collapsed="false" customWidth="true" hidden="false" outlineLevel="0" max="5" min="5" style="1" width="38"/>
    <col collapsed="false" customWidth="true" hidden="false" outlineLevel="0" max="6" min="6" style="1" width="32"/>
    <col collapsed="false" customWidth="true" hidden="false" outlineLevel="0" max="7" min="7" style="1" width="42"/>
    <col collapsed="false" customWidth="true" hidden="false" outlineLevel="0" max="8" min="8" style="1" width="24"/>
  </cols>
  <sheetData>
    <row r="1" customFormat="false" ht="30" hidden="false" customHeight="true" outlineLevel="0" collapsed="false">
      <c r="A1" s="2" t="s">
        <v>901</v>
      </c>
      <c r="B1" s="3"/>
      <c r="C1" s="3"/>
      <c r="D1" s="3"/>
      <c r="E1" s="3"/>
      <c r="F1" s="3"/>
      <c r="G1" s="3"/>
      <c r="H1" s="3"/>
    </row>
    <row r="2" customFormat="false" ht="21" hidden="false" customHeight="true" outlineLevel="0" collapsed="false">
      <c r="A2" s="20" t="s">
        <v>367</v>
      </c>
      <c r="B2" s="20" t="s">
        <v>902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24" t="s">
        <v>903</v>
      </c>
      <c r="B4" s="39"/>
      <c r="C4" s="39"/>
      <c r="D4" s="39"/>
      <c r="E4" s="39"/>
      <c r="F4" s="39"/>
      <c r="G4" s="39"/>
      <c r="H4" s="39"/>
    </row>
    <row r="5" customFormat="false" ht="33.75" hidden="false" customHeight="true" outlineLevel="0" collapsed="false">
      <c r="A5" s="26" t="s">
        <v>904</v>
      </c>
      <c r="B5" s="26" t="s">
        <v>905</v>
      </c>
      <c r="C5" s="26" t="s">
        <v>906</v>
      </c>
      <c r="D5" s="26" t="s">
        <v>907</v>
      </c>
      <c r="E5" s="26" t="s">
        <v>908</v>
      </c>
      <c r="F5" s="26" t="s">
        <v>909</v>
      </c>
      <c r="G5" s="26" t="s">
        <v>910</v>
      </c>
      <c r="H5" s="26" t="s">
        <v>377</v>
      </c>
    </row>
    <row r="6" customFormat="false" ht="33.75" hidden="false" customHeight="true" outlineLevel="0" collapsed="false">
      <c r="A6" s="6" t="s">
        <v>911</v>
      </c>
      <c r="B6" s="6" t="s">
        <v>150</v>
      </c>
      <c r="C6" s="6" t="s">
        <v>912</v>
      </c>
      <c r="D6" s="6" t="s">
        <v>450</v>
      </c>
      <c r="E6" s="6" t="s">
        <v>913</v>
      </c>
      <c r="F6" s="6" t="s">
        <v>914</v>
      </c>
      <c r="G6" s="6" t="s">
        <v>915</v>
      </c>
      <c r="H6" s="6" t="s">
        <v>916</v>
      </c>
    </row>
    <row r="7" customFormat="false" ht="33.75" hidden="false" customHeight="true" outlineLevel="0" collapsed="false">
      <c r="A7" s="6" t="s">
        <v>860</v>
      </c>
      <c r="B7" s="6" t="s">
        <v>150</v>
      </c>
      <c r="C7" s="6" t="s">
        <v>917</v>
      </c>
      <c r="D7" s="6" t="s">
        <v>450</v>
      </c>
      <c r="E7" s="6" t="s">
        <v>918</v>
      </c>
      <c r="F7" s="6" t="s">
        <v>919</v>
      </c>
      <c r="G7" s="6" t="s">
        <v>920</v>
      </c>
      <c r="H7" s="6" t="s">
        <v>921</v>
      </c>
    </row>
    <row r="8" customFormat="false" ht="33.75" hidden="false" customHeight="true" outlineLevel="0" collapsed="false">
      <c r="A8" s="6" t="s">
        <v>922</v>
      </c>
      <c r="B8" s="6" t="s">
        <v>150</v>
      </c>
      <c r="C8" s="6" t="s">
        <v>923</v>
      </c>
      <c r="D8" s="6" t="s">
        <v>924</v>
      </c>
      <c r="E8" s="6" t="s">
        <v>925</v>
      </c>
      <c r="F8" s="6" t="s">
        <v>926</v>
      </c>
      <c r="G8" s="6" t="s">
        <v>927</v>
      </c>
      <c r="H8" s="6" t="s">
        <v>921</v>
      </c>
    </row>
    <row r="9" customFormat="false" ht="33.75" hidden="false" customHeight="true" outlineLevel="0" collapsed="false">
      <c r="A9" s="6" t="s">
        <v>928</v>
      </c>
      <c r="B9" s="6" t="s">
        <v>929</v>
      </c>
      <c r="C9" s="6" t="s">
        <v>930</v>
      </c>
      <c r="D9" s="6" t="s">
        <v>467</v>
      </c>
      <c r="E9" s="6" t="s">
        <v>931</v>
      </c>
      <c r="F9" s="6" t="s">
        <v>932</v>
      </c>
      <c r="G9" s="6" t="s">
        <v>933</v>
      </c>
      <c r="H9" s="6" t="s">
        <v>383</v>
      </c>
    </row>
    <row r="10" customFormat="false" ht="33.75" hidden="false" customHeight="true" outlineLevel="0" collapsed="false">
      <c r="A10" s="6" t="s">
        <v>934</v>
      </c>
      <c r="B10" s="6" t="s">
        <v>935</v>
      </c>
      <c r="C10" s="6" t="s">
        <v>936</v>
      </c>
      <c r="D10" s="6" t="s">
        <v>924</v>
      </c>
      <c r="E10" s="6" t="s">
        <v>937</v>
      </c>
      <c r="F10" s="6" t="s">
        <v>730</v>
      </c>
      <c r="G10" s="6" t="s">
        <v>938</v>
      </c>
      <c r="H10" s="6" t="s">
        <v>383</v>
      </c>
    </row>
    <row r="11" customFormat="false" ht="33.75" hidden="false" customHeight="true" outlineLevel="0" collapsed="false">
      <c r="A11" s="6" t="s">
        <v>939</v>
      </c>
      <c r="B11" s="6" t="s">
        <v>940</v>
      </c>
      <c r="C11" s="6" t="s">
        <v>941</v>
      </c>
      <c r="D11" s="6" t="s">
        <v>924</v>
      </c>
      <c r="E11" s="6" t="s">
        <v>942</v>
      </c>
      <c r="F11" s="6" t="s">
        <v>943</v>
      </c>
      <c r="G11" s="6" t="s">
        <v>944</v>
      </c>
      <c r="H11" s="6" t="s">
        <v>383</v>
      </c>
    </row>
    <row r="12" customFormat="false" ht="33.75" hidden="false" customHeight="true" outlineLevel="0" collapsed="false"/>
    <row r="13" customFormat="false" ht="33.75" hidden="false" customHeight="true" outlineLevel="0" collapsed="false">
      <c r="A13" s="24" t="s">
        <v>945</v>
      </c>
      <c r="B13" s="39"/>
      <c r="C13" s="39"/>
      <c r="D13" s="39"/>
      <c r="E13" s="39"/>
      <c r="F13" s="39"/>
      <c r="G13" s="39"/>
      <c r="H13" s="39"/>
    </row>
    <row r="14" customFormat="false" ht="33.75" hidden="false" customHeight="true" outlineLevel="0" collapsed="false">
      <c r="A14" s="26" t="s">
        <v>341</v>
      </c>
      <c r="B14" s="26" t="s">
        <v>946</v>
      </c>
      <c r="C14" s="26" t="s">
        <v>947</v>
      </c>
      <c r="D14" s="26" t="s">
        <v>948</v>
      </c>
      <c r="E14" s="26" t="s">
        <v>163</v>
      </c>
      <c r="F14" s="26" t="s">
        <v>949</v>
      </c>
      <c r="G14" s="26" t="s">
        <v>177</v>
      </c>
      <c r="H14" s="26" t="s">
        <v>950</v>
      </c>
    </row>
    <row r="15" customFormat="false" ht="33.75" hidden="false" customHeight="true" outlineLevel="0" collapsed="false">
      <c r="A15" s="6" t="s">
        <v>951</v>
      </c>
      <c r="B15" s="6" t="s">
        <v>952</v>
      </c>
      <c r="C15" s="6" t="s">
        <v>953</v>
      </c>
      <c r="D15" s="6" t="s">
        <v>954</v>
      </c>
      <c r="E15" s="6" t="s">
        <v>955</v>
      </c>
      <c r="F15" s="6" t="s">
        <v>956</v>
      </c>
      <c r="G15" s="6" t="s">
        <v>957</v>
      </c>
      <c r="H15" s="6" t="s">
        <v>467</v>
      </c>
    </row>
    <row r="16" customFormat="false" ht="33.75" hidden="false" customHeight="true" outlineLevel="0" collapsed="false">
      <c r="A16" s="6" t="s">
        <v>958</v>
      </c>
      <c r="B16" s="6" t="s">
        <v>959</v>
      </c>
      <c r="C16" s="6" t="s">
        <v>960</v>
      </c>
      <c r="D16" s="6" t="s">
        <v>961</v>
      </c>
      <c r="E16" s="6" t="s">
        <v>962</v>
      </c>
      <c r="F16" s="6" t="s">
        <v>963</v>
      </c>
      <c r="G16" s="6" t="s">
        <v>964</v>
      </c>
      <c r="H16" s="6" t="s">
        <v>450</v>
      </c>
    </row>
    <row r="17" customFormat="false" ht="33.75" hidden="false" customHeight="true" outlineLevel="0" collapsed="false">
      <c r="A17" s="6" t="s">
        <v>965</v>
      </c>
      <c r="B17" s="6" t="s">
        <v>966</v>
      </c>
      <c r="C17" s="6" t="s">
        <v>967</v>
      </c>
      <c r="D17" s="6" t="s">
        <v>954</v>
      </c>
      <c r="E17" s="6" t="s">
        <v>968</v>
      </c>
      <c r="F17" s="6" t="s">
        <v>969</v>
      </c>
      <c r="G17" s="6" t="s">
        <v>970</v>
      </c>
      <c r="H17" s="6" t="s">
        <v>924</v>
      </c>
    </row>
    <row r="18" customFormat="false" ht="33.75" hidden="false" customHeight="true" outlineLevel="0" collapsed="false">
      <c r="A18" s="6" t="s">
        <v>971</v>
      </c>
      <c r="B18" s="6" t="s">
        <v>972</v>
      </c>
      <c r="C18" s="6" t="s">
        <v>973</v>
      </c>
      <c r="D18" s="6" t="s">
        <v>954</v>
      </c>
      <c r="E18" s="6" t="s">
        <v>974</v>
      </c>
      <c r="F18" s="6" t="s">
        <v>975</v>
      </c>
      <c r="G18" s="6" t="s">
        <v>976</v>
      </c>
      <c r="H18" s="6" t="s">
        <v>467</v>
      </c>
    </row>
    <row r="19" customFormat="false" ht="33.75" hidden="false" customHeight="true" outlineLevel="0" collapsed="false"/>
    <row r="20" customFormat="false" ht="33.75" hidden="false" customHeight="true" outlineLevel="0" collapsed="false">
      <c r="A20" s="24" t="s">
        <v>977</v>
      </c>
      <c r="B20" s="39"/>
      <c r="C20" s="39"/>
      <c r="D20" s="39"/>
      <c r="E20" s="39"/>
      <c r="F20" s="39"/>
      <c r="G20" s="39"/>
      <c r="H20" s="39"/>
    </row>
    <row r="21" customFormat="false" ht="33.75" hidden="false" customHeight="true" outlineLevel="0" collapsed="false">
      <c r="A21" s="6" t="s">
        <v>978</v>
      </c>
      <c r="B21" s="6" t="s">
        <v>979</v>
      </c>
      <c r="C21" s="6" t="s">
        <v>519</v>
      </c>
      <c r="D21" s="6" t="s">
        <v>980</v>
      </c>
      <c r="E21" s="6" t="s">
        <v>981</v>
      </c>
      <c r="F21" s="6" t="s">
        <v>982</v>
      </c>
      <c r="G21" s="6" t="s">
        <v>377</v>
      </c>
      <c r="H21" s="6" t="s">
        <v>374</v>
      </c>
    </row>
    <row r="22" customFormat="false" ht="33.75" hidden="false" customHeight="true" outlineLevel="0" collapsed="false">
      <c r="A22" s="6" t="s">
        <v>983</v>
      </c>
      <c r="B22" s="6" t="s">
        <v>984</v>
      </c>
      <c r="C22" s="6" t="s">
        <v>985</v>
      </c>
      <c r="D22" s="6" t="s">
        <v>986</v>
      </c>
      <c r="E22" s="6" t="s">
        <v>987</v>
      </c>
      <c r="F22" s="6" t="s">
        <v>988</v>
      </c>
      <c r="G22" s="6" t="s">
        <v>989</v>
      </c>
      <c r="H22" s="6" t="s">
        <v>398</v>
      </c>
    </row>
    <row r="23" customFormat="false" ht="33.75" hidden="false" customHeight="true" outlineLevel="0" collapsed="false">
      <c r="A23" s="6" t="s">
        <v>990</v>
      </c>
      <c r="B23" s="6" t="s">
        <v>991</v>
      </c>
      <c r="C23" s="6" t="s">
        <v>450</v>
      </c>
      <c r="D23" s="6" t="s">
        <v>992</v>
      </c>
      <c r="E23" s="6" t="s">
        <v>993</v>
      </c>
      <c r="F23" s="6" t="s">
        <v>994</v>
      </c>
      <c r="G23" s="6" t="s">
        <v>995</v>
      </c>
      <c r="H23" s="6" t="s">
        <v>996</v>
      </c>
    </row>
    <row r="24" customFormat="false" ht="33.75" hidden="false" customHeight="true" outlineLevel="0" collapsed="false">
      <c r="A24" s="6" t="s">
        <v>997</v>
      </c>
      <c r="B24" s="6" t="s">
        <v>998</v>
      </c>
      <c r="C24" s="6" t="s">
        <v>450</v>
      </c>
      <c r="D24" s="6" t="s">
        <v>999</v>
      </c>
      <c r="E24" s="6" t="s">
        <v>1000</v>
      </c>
      <c r="F24" s="6" t="s">
        <v>1001</v>
      </c>
      <c r="G24" s="6" t="s">
        <v>995</v>
      </c>
      <c r="H24" s="6" t="s">
        <v>762</v>
      </c>
    </row>
    <row r="25" customFormat="false" ht="33.75" hidden="false" customHeight="true" outlineLevel="0" collapsed="false">
      <c r="A25" s="6" t="s">
        <v>1002</v>
      </c>
      <c r="B25" s="6" t="s">
        <v>1003</v>
      </c>
      <c r="C25" s="6" t="s">
        <v>450</v>
      </c>
      <c r="D25" s="6" t="s">
        <v>1004</v>
      </c>
      <c r="E25" s="6" t="s">
        <v>1005</v>
      </c>
      <c r="F25" s="6" t="s">
        <v>1006</v>
      </c>
      <c r="G25" s="6" t="s">
        <v>995</v>
      </c>
      <c r="H25" s="6" t="s">
        <v>1007</v>
      </c>
    </row>
    <row r="26" customFormat="false" ht="33.75" hidden="false" customHeight="true" outlineLevel="0" collapsed="false">
      <c r="A26" s="6" t="s">
        <v>1008</v>
      </c>
      <c r="B26" s="6" t="s">
        <v>1009</v>
      </c>
      <c r="C26" s="6" t="s">
        <v>924</v>
      </c>
      <c r="D26" s="6" t="s">
        <v>1010</v>
      </c>
      <c r="E26" s="6" t="s">
        <v>1011</v>
      </c>
      <c r="F26" s="6" t="s">
        <v>1012</v>
      </c>
      <c r="G26" s="6" t="s">
        <v>995</v>
      </c>
      <c r="H26" s="6" t="s">
        <v>1013</v>
      </c>
    </row>
    <row r="27" customFormat="false" ht="33.75" hidden="false" customHeight="true" outlineLevel="0" collapsed="false"/>
    <row r="28" customFormat="false" ht="33.75" hidden="false" customHeight="true" outlineLevel="0" collapsed="false">
      <c r="A28" s="24" t="s">
        <v>1014</v>
      </c>
      <c r="B28" s="39"/>
      <c r="C28" s="39"/>
      <c r="D28" s="39"/>
      <c r="E28" s="39"/>
      <c r="F28" s="39"/>
      <c r="G28" s="39"/>
      <c r="H28" s="39"/>
    </row>
    <row r="29" customFormat="false" ht="33.75" hidden="false" customHeight="true" outlineLevel="0" collapsed="false">
      <c r="A29" s="6" t="s">
        <v>1015</v>
      </c>
      <c r="B29" s="6" t="s">
        <v>1016</v>
      </c>
      <c r="C29" s="6" t="s">
        <v>905</v>
      </c>
      <c r="D29" s="6" t="s">
        <v>1017</v>
      </c>
      <c r="E29" s="6" t="s">
        <v>1018</v>
      </c>
      <c r="F29" s="6" t="s">
        <v>1019</v>
      </c>
      <c r="G29" s="6" t="s">
        <v>1020</v>
      </c>
      <c r="H29" s="6" t="s">
        <v>376</v>
      </c>
    </row>
    <row r="30" customFormat="false" ht="33.75" hidden="false" customHeight="true" outlineLevel="0" collapsed="false">
      <c r="A30" s="6" t="s">
        <v>1021</v>
      </c>
      <c r="B30" s="6" t="s">
        <v>1022</v>
      </c>
      <c r="C30" s="6" t="s">
        <v>150</v>
      </c>
      <c r="D30" s="6" t="s">
        <v>1023</v>
      </c>
      <c r="E30" s="6" t="s">
        <v>1024</v>
      </c>
      <c r="F30" s="6" t="s">
        <v>1025</v>
      </c>
      <c r="G30" s="6" t="s">
        <v>661</v>
      </c>
      <c r="H30" s="6" t="s">
        <v>1026</v>
      </c>
    </row>
    <row r="31" customFormat="false" ht="33.75" hidden="false" customHeight="true" outlineLevel="0" collapsed="false">
      <c r="A31" s="6" t="s">
        <v>1027</v>
      </c>
      <c r="B31" s="6" t="s">
        <v>1028</v>
      </c>
      <c r="C31" s="6" t="s">
        <v>1029</v>
      </c>
      <c r="D31" s="6" t="s">
        <v>467</v>
      </c>
      <c r="E31" s="6" t="s">
        <v>1030</v>
      </c>
      <c r="F31" s="6" t="s">
        <v>1031</v>
      </c>
      <c r="G31" s="6" t="s">
        <v>1032</v>
      </c>
      <c r="H31" s="6" t="s">
        <v>1033</v>
      </c>
    </row>
    <row r="32" customFormat="false" ht="33.75" hidden="false" customHeight="true" outlineLevel="0" collapsed="false">
      <c r="A32" s="6" t="s">
        <v>1034</v>
      </c>
      <c r="B32" s="6" t="s">
        <v>1035</v>
      </c>
      <c r="C32" s="6" t="s">
        <v>1036</v>
      </c>
      <c r="D32" s="6" t="s">
        <v>924</v>
      </c>
      <c r="E32" s="6" t="s">
        <v>1037</v>
      </c>
      <c r="F32" s="6" t="s">
        <v>1038</v>
      </c>
      <c r="G32" s="6" t="s">
        <v>1039</v>
      </c>
      <c r="H32" s="6" t="s">
        <v>1040</v>
      </c>
    </row>
    <row r="33" customFormat="false" ht="33.75" hidden="false" customHeight="true" outlineLevel="0" collapsed="false">
      <c r="A33" s="6" t="s">
        <v>1041</v>
      </c>
      <c r="B33" s="6" t="s">
        <v>1042</v>
      </c>
      <c r="C33" s="6" t="s">
        <v>1043</v>
      </c>
      <c r="D33" s="6" t="s">
        <v>467</v>
      </c>
      <c r="E33" s="6" t="s">
        <v>1044</v>
      </c>
      <c r="F33" s="6" t="s">
        <v>1045</v>
      </c>
      <c r="G33" s="6" t="s">
        <v>1046</v>
      </c>
      <c r="H33" s="6" t="s">
        <v>1047</v>
      </c>
    </row>
    <row r="34" customFormat="false" ht="33.75" hidden="false" customHeight="true" outlineLevel="0" collapsed="false"/>
    <row r="35" customFormat="false" ht="33.75" hidden="false" customHeight="true" outlineLevel="0" collapsed="false">
      <c r="A35" s="24" t="s">
        <v>1048</v>
      </c>
      <c r="B35" s="39"/>
      <c r="C35" s="39"/>
      <c r="D35" s="39"/>
      <c r="E35" s="39"/>
      <c r="F35" s="39"/>
      <c r="G35" s="39"/>
      <c r="H35" s="39"/>
    </row>
    <row r="36" customFormat="false" ht="33.75" hidden="false" customHeight="true" outlineLevel="0" collapsed="false">
      <c r="A36" s="6" t="s">
        <v>1049</v>
      </c>
      <c r="B36" s="6" t="s">
        <v>1050</v>
      </c>
    </row>
    <row r="37" customFormat="false" ht="33.75" hidden="false" customHeight="true" outlineLevel="0" collapsed="false">
      <c r="A37" s="6" t="s">
        <v>1051</v>
      </c>
      <c r="B37" s="6" t="s">
        <v>1052</v>
      </c>
    </row>
    <row r="38" customFormat="false" ht="33.75" hidden="false" customHeight="true" outlineLevel="0" collapsed="false">
      <c r="A38" s="6" t="s">
        <v>1053</v>
      </c>
      <c r="B38" s="6" t="s">
        <v>1054</v>
      </c>
    </row>
  </sheetData>
  <autoFilter ref="A5:H38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B83F"/>
    <pageSetUpPr fitToPage="true"/>
  </sheetPr>
  <dimension ref="A1:F21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3" min="2" style="1" width="44"/>
    <col collapsed="false" customWidth="true" hidden="false" outlineLevel="0" max="4" min="4" style="1" width="36"/>
    <col collapsed="false" customWidth="true" hidden="false" outlineLevel="0" max="5" min="5" style="1" width="20"/>
    <col collapsed="false" customWidth="true" hidden="false" outlineLevel="0" max="6" min="6" style="1" width="18"/>
  </cols>
  <sheetData>
    <row r="1" customFormat="false" ht="30" hidden="false" customHeight="true" outlineLevel="0" collapsed="false">
      <c r="A1" s="2" t="s">
        <v>1055</v>
      </c>
      <c r="B1" s="3"/>
      <c r="C1" s="3"/>
      <c r="D1" s="3"/>
      <c r="E1" s="3"/>
      <c r="F1" s="3"/>
    </row>
    <row r="2" customFormat="false" ht="21" hidden="false" customHeight="true" outlineLevel="0" collapsed="false">
      <c r="A2" s="20" t="s">
        <v>367</v>
      </c>
      <c r="B2" s="20" t="s">
        <v>1056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6" t="s">
        <v>1057</v>
      </c>
      <c r="B4" s="6" t="s">
        <v>1058</v>
      </c>
      <c r="C4" s="6" t="s">
        <v>1059</v>
      </c>
      <c r="D4" s="6" t="s">
        <v>1060</v>
      </c>
      <c r="E4" s="6" t="s">
        <v>1061</v>
      </c>
      <c r="F4" s="6" t="s">
        <v>1062</v>
      </c>
    </row>
    <row r="5" customFormat="false" ht="33.75" hidden="false" customHeight="true" outlineLevel="0" collapsed="false">
      <c r="A5" s="6" t="s">
        <v>1063</v>
      </c>
      <c r="B5" s="6" t="s">
        <v>1064</v>
      </c>
      <c r="C5" s="6" t="s">
        <v>1065</v>
      </c>
      <c r="D5" s="6" t="s">
        <v>1066</v>
      </c>
      <c r="E5" s="6" t="s">
        <v>1067</v>
      </c>
      <c r="F5" s="6" t="s">
        <v>1068</v>
      </c>
    </row>
    <row r="6" customFormat="false" ht="33.75" hidden="false" customHeight="true" outlineLevel="0" collapsed="false">
      <c r="A6" s="6" t="s">
        <v>1069</v>
      </c>
      <c r="B6" s="6" t="s">
        <v>1070</v>
      </c>
      <c r="C6" s="6" t="s">
        <v>1071</v>
      </c>
      <c r="D6" s="6" t="s">
        <v>1072</v>
      </c>
      <c r="E6" s="6" t="s">
        <v>1073</v>
      </c>
      <c r="F6" s="6" t="s">
        <v>1068</v>
      </c>
    </row>
    <row r="7" customFormat="false" ht="33.75" hidden="false" customHeight="true" outlineLevel="0" collapsed="false">
      <c r="A7" s="6" t="s">
        <v>1074</v>
      </c>
      <c r="B7" s="6" t="s">
        <v>1075</v>
      </c>
      <c r="C7" s="6" t="s">
        <v>1076</v>
      </c>
      <c r="D7" s="6" t="s">
        <v>1077</v>
      </c>
      <c r="E7" s="6" t="s">
        <v>1078</v>
      </c>
      <c r="F7" s="6" t="s">
        <v>1068</v>
      </c>
    </row>
    <row r="8" customFormat="false" ht="33.75" hidden="false" customHeight="true" outlineLevel="0" collapsed="false">
      <c r="A8" s="6" t="s">
        <v>1079</v>
      </c>
      <c r="B8" s="6" t="s">
        <v>1080</v>
      </c>
      <c r="C8" s="6" t="s">
        <v>1081</v>
      </c>
      <c r="D8" s="6" t="s">
        <v>1082</v>
      </c>
      <c r="E8" s="6" t="s">
        <v>1083</v>
      </c>
      <c r="F8" s="6" t="s">
        <v>1068</v>
      </c>
    </row>
    <row r="9" customFormat="false" ht="33.75" hidden="false" customHeight="true" outlineLevel="0" collapsed="false">
      <c r="A9" s="6" t="s">
        <v>1084</v>
      </c>
      <c r="B9" s="6" t="s">
        <v>1085</v>
      </c>
      <c r="C9" s="6" t="s">
        <v>1086</v>
      </c>
      <c r="D9" s="6" t="s">
        <v>1087</v>
      </c>
      <c r="E9" s="6" t="s">
        <v>1088</v>
      </c>
      <c r="F9" s="6" t="s">
        <v>1068</v>
      </c>
    </row>
    <row r="10" customFormat="false" ht="33.75" hidden="false" customHeight="true" outlineLevel="0" collapsed="false">
      <c r="A10" s="6" t="s">
        <v>1089</v>
      </c>
      <c r="B10" s="6" t="s">
        <v>1090</v>
      </c>
      <c r="C10" s="6" t="s">
        <v>1091</v>
      </c>
      <c r="D10" s="6" t="s">
        <v>1092</v>
      </c>
      <c r="E10" s="6" t="s">
        <v>1093</v>
      </c>
      <c r="F10" s="6" t="s">
        <v>1094</v>
      </c>
    </row>
    <row r="11" customFormat="false" ht="33.75" hidden="false" customHeight="true" outlineLevel="0" collapsed="false"/>
    <row r="12" customFormat="false" ht="33.75" hidden="false" customHeight="true" outlineLevel="0" collapsed="false">
      <c r="A12" s="24" t="s">
        <v>1095</v>
      </c>
      <c r="B12" s="24" t="s">
        <v>1096</v>
      </c>
      <c r="C12" s="39"/>
      <c r="D12" s="39"/>
      <c r="E12" s="39"/>
      <c r="F12" s="39"/>
    </row>
    <row r="13" customFormat="false" ht="33.75" hidden="false" customHeight="true" outlineLevel="0" collapsed="false"/>
    <row r="14" customFormat="false" ht="33.75" hidden="false" customHeight="true" outlineLevel="0" collapsed="false">
      <c r="A14" s="6" t="s">
        <v>1097</v>
      </c>
      <c r="B14" s="6" t="s">
        <v>1098</v>
      </c>
      <c r="C14" s="6" t="s">
        <v>1099</v>
      </c>
      <c r="D14" s="6" t="s">
        <v>1100</v>
      </c>
      <c r="E14" s="6" t="s">
        <v>1101</v>
      </c>
      <c r="F14" s="6" t="s">
        <v>374</v>
      </c>
    </row>
    <row r="15" customFormat="false" ht="33.75" hidden="false" customHeight="true" outlineLevel="0" collapsed="false">
      <c r="A15" s="6" t="s">
        <v>1102</v>
      </c>
      <c r="B15" s="6" t="s">
        <v>1103</v>
      </c>
      <c r="C15" s="6" t="s">
        <v>1104</v>
      </c>
      <c r="D15" s="6" t="s">
        <v>1105</v>
      </c>
      <c r="E15" s="6" t="s">
        <v>1106</v>
      </c>
      <c r="F15" s="6" t="s">
        <v>743</v>
      </c>
    </row>
    <row r="16" customFormat="false" ht="33.75" hidden="false" customHeight="true" outlineLevel="0" collapsed="false">
      <c r="A16" s="6" t="s">
        <v>1107</v>
      </c>
      <c r="B16" s="6" t="s">
        <v>1108</v>
      </c>
      <c r="C16" s="6" t="s">
        <v>1109</v>
      </c>
      <c r="D16" s="6" t="s">
        <v>1110</v>
      </c>
      <c r="E16" s="6" t="s">
        <v>1111</v>
      </c>
      <c r="F16" s="6" t="s">
        <v>762</v>
      </c>
    </row>
    <row r="17" customFormat="false" ht="33.75" hidden="false" customHeight="true" outlineLevel="0" collapsed="false">
      <c r="A17" s="6" t="s">
        <v>1112</v>
      </c>
      <c r="B17" s="6" t="s">
        <v>1113</v>
      </c>
      <c r="C17" s="6" t="s">
        <v>1114</v>
      </c>
      <c r="D17" s="6" t="s">
        <v>1115</v>
      </c>
      <c r="E17" s="6" t="s">
        <v>1116</v>
      </c>
      <c r="F17" s="6" t="s">
        <v>756</v>
      </c>
    </row>
    <row r="18" customFormat="false" ht="33.75" hidden="false" customHeight="true" outlineLevel="0" collapsed="false">
      <c r="A18" s="6" t="s">
        <v>1117</v>
      </c>
      <c r="B18" s="6" t="s">
        <v>1118</v>
      </c>
      <c r="C18" s="6" t="s">
        <v>1119</v>
      </c>
      <c r="D18" s="6" t="s">
        <v>1120</v>
      </c>
      <c r="E18" s="6" t="s">
        <v>1121</v>
      </c>
      <c r="F18" s="6" t="s">
        <v>663</v>
      </c>
    </row>
    <row r="19" customFormat="false" ht="33.75" hidden="false" customHeight="true" outlineLevel="0" collapsed="false">
      <c r="A19" s="6" t="s">
        <v>1122</v>
      </c>
      <c r="B19" s="6" t="s">
        <v>1123</v>
      </c>
      <c r="C19" s="6" t="s">
        <v>1124</v>
      </c>
      <c r="D19" s="6" t="s">
        <v>1125</v>
      </c>
      <c r="E19" s="6" t="s">
        <v>1126</v>
      </c>
      <c r="F19" s="6" t="s">
        <v>687</v>
      </c>
    </row>
    <row r="21" customFormat="false" ht="46.25" hidden="false" customHeight="false" outlineLevel="0" collapsed="false">
      <c r="A21" s="46" t="s">
        <v>1127</v>
      </c>
      <c r="B21" s="47" t="s">
        <v>1128</v>
      </c>
      <c r="C21" s="47" t="s">
        <v>1129</v>
      </c>
      <c r="D21" s="47" t="s">
        <v>1130</v>
      </c>
      <c r="E21" s="47" t="s">
        <v>1131</v>
      </c>
    </row>
  </sheetData>
  <autoFilter ref="A4:F19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4" min="3" style="0" width="40"/>
    <col collapsed="false" customWidth="true" hidden="false" outlineLevel="0" max="5" min="5" style="0" width="24"/>
  </cols>
  <sheetData>
    <row r="1" customFormat="false" ht="33.75" hidden="false" customHeight="true" outlineLevel="0" collapsed="false">
      <c r="A1" s="48" t="s">
        <v>1132</v>
      </c>
      <c r="B1" s="48"/>
      <c r="C1" s="48"/>
      <c r="D1" s="48"/>
      <c r="E1" s="48"/>
    </row>
    <row r="2" customFormat="false" ht="30" hidden="false" customHeight="true" outlineLevel="0" collapsed="false">
      <c r="A2" s="49" t="s">
        <v>1133</v>
      </c>
      <c r="B2" s="49"/>
      <c r="C2" s="49"/>
      <c r="D2" s="49"/>
      <c r="E2" s="49"/>
    </row>
    <row r="3" customFormat="false" ht="30" hidden="false" customHeight="true" outlineLevel="0" collapsed="false">
      <c r="A3" s="49"/>
      <c r="B3" s="49"/>
      <c r="C3" s="49"/>
      <c r="D3" s="49"/>
      <c r="E3" s="49"/>
    </row>
    <row r="4" customFormat="false" ht="15" hidden="false" customHeight="false" outlineLevel="0" collapsed="false">
      <c r="A4" s="50"/>
      <c r="B4" s="50"/>
      <c r="C4" s="50"/>
      <c r="D4" s="50"/>
      <c r="E4" s="50"/>
    </row>
    <row r="5" customFormat="false" ht="15" hidden="false" customHeight="false" outlineLevel="0" collapsed="false">
      <c r="A5" s="50"/>
      <c r="B5" s="50"/>
      <c r="C5" s="50"/>
      <c r="D5" s="50"/>
      <c r="E5" s="50"/>
    </row>
    <row r="6" customFormat="false" ht="15" hidden="false" customHeight="false" outlineLevel="0" collapsed="false">
      <c r="A6" s="51" t="s">
        <v>904</v>
      </c>
      <c r="B6" s="51" t="s">
        <v>1134</v>
      </c>
      <c r="C6" s="51" t="s">
        <v>561</v>
      </c>
      <c r="D6" s="51" t="s">
        <v>1135</v>
      </c>
      <c r="E6" s="51" t="s">
        <v>373</v>
      </c>
    </row>
    <row r="7" customFormat="false" ht="51.75" hidden="false" customHeight="true" outlineLevel="0" collapsed="false">
      <c r="A7" s="52" t="s">
        <v>1136</v>
      </c>
      <c r="B7" s="52" t="s">
        <v>1137</v>
      </c>
      <c r="C7" s="52" t="s">
        <v>1138</v>
      </c>
      <c r="D7" s="52" t="s">
        <v>1139</v>
      </c>
      <c r="E7" s="52" t="s">
        <v>875</v>
      </c>
    </row>
    <row r="8" customFormat="false" ht="51.75" hidden="false" customHeight="true" outlineLevel="0" collapsed="false">
      <c r="A8" s="53" t="s">
        <v>1140</v>
      </c>
      <c r="B8" s="53" t="s">
        <v>1141</v>
      </c>
      <c r="C8" s="53" t="s">
        <v>1142</v>
      </c>
      <c r="D8" s="53" t="s">
        <v>1143</v>
      </c>
      <c r="E8" s="53" t="s">
        <v>1144</v>
      </c>
    </row>
    <row r="9" customFormat="false" ht="51.75" hidden="false" customHeight="true" outlineLevel="0" collapsed="false">
      <c r="A9" s="52" t="s">
        <v>934</v>
      </c>
      <c r="B9" s="52" t="s">
        <v>1145</v>
      </c>
      <c r="C9" s="52" t="s">
        <v>1146</v>
      </c>
      <c r="D9" s="52" t="s">
        <v>1147</v>
      </c>
      <c r="E9" s="52" t="s">
        <v>1148</v>
      </c>
    </row>
    <row r="10" customFormat="false" ht="51.75" hidden="false" customHeight="true" outlineLevel="0" collapsed="false">
      <c r="A10" s="53" t="s">
        <v>1149</v>
      </c>
      <c r="B10" s="53" t="s">
        <v>1150</v>
      </c>
      <c r="C10" s="53" t="s">
        <v>1151</v>
      </c>
      <c r="D10" s="53" t="s">
        <v>1152</v>
      </c>
      <c r="E10" s="53" t="s">
        <v>1153</v>
      </c>
    </row>
    <row r="11" customFormat="false" ht="15" hidden="false" customHeight="false" outlineLevel="0" collapsed="false">
      <c r="A11" s="50"/>
      <c r="B11" s="50"/>
      <c r="C11" s="50"/>
      <c r="D11" s="50"/>
      <c r="E11" s="50"/>
    </row>
    <row r="12" customFormat="false" ht="15" hidden="false" customHeight="false" outlineLevel="0" collapsed="false">
      <c r="A12" s="50"/>
      <c r="B12" s="50"/>
      <c r="C12" s="50"/>
      <c r="D12" s="50"/>
      <c r="E12" s="50"/>
    </row>
    <row r="13" customFormat="false" ht="17.9" hidden="false" customHeight="true" outlineLevel="0" collapsed="false">
      <c r="A13" s="54" t="s">
        <v>1154</v>
      </c>
      <c r="B13" s="54"/>
      <c r="C13" s="54"/>
      <c r="D13" s="54"/>
      <c r="E13" s="54"/>
    </row>
    <row r="14" customFormat="false" ht="15" hidden="false" customHeight="false" outlineLevel="0" collapsed="false">
      <c r="A14" s="50"/>
      <c r="B14" s="50"/>
      <c r="C14" s="50"/>
      <c r="D14" s="50"/>
      <c r="E14" s="50"/>
    </row>
    <row r="15" customFormat="false" ht="15" hidden="false" customHeight="false" outlineLevel="0" collapsed="false">
      <c r="A15" s="55" t="s">
        <v>1155</v>
      </c>
      <c r="B15" s="55" t="s">
        <v>738</v>
      </c>
      <c r="C15" s="55" t="s">
        <v>1156</v>
      </c>
      <c r="D15" s="55" t="s">
        <v>374</v>
      </c>
      <c r="E15" s="55" t="s">
        <v>377</v>
      </c>
    </row>
    <row r="16" customFormat="false" ht="57.75" hidden="false" customHeight="true" outlineLevel="0" collapsed="false">
      <c r="A16" s="56" t="s">
        <v>1157</v>
      </c>
      <c r="B16" s="56" t="s">
        <v>1158</v>
      </c>
      <c r="C16" s="56" t="s">
        <v>1159</v>
      </c>
      <c r="D16" s="56" t="s">
        <v>1160</v>
      </c>
      <c r="E16" s="57" t="s">
        <v>1161</v>
      </c>
    </row>
    <row r="17" customFormat="false" ht="57.75" hidden="false" customHeight="true" outlineLevel="0" collapsed="false">
      <c r="A17" s="52" t="s">
        <v>1162</v>
      </c>
      <c r="B17" s="52" t="s">
        <v>1163</v>
      </c>
      <c r="C17" s="52" t="s">
        <v>1164</v>
      </c>
      <c r="D17" s="52" t="s">
        <v>1165</v>
      </c>
      <c r="E17" s="58" t="s">
        <v>1166</v>
      </c>
    </row>
    <row r="18" customFormat="false" ht="57.75" hidden="false" customHeight="true" outlineLevel="0" collapsed="false">
      <c r="A18" s="56" t="s">
        <v>1167</v>
      </c>
      <c r="B18" s="56" t="s">
        <v>1168</v>
      </c>
      <c r="C18" s="56" t="s">
        <v>1169</v>
      </c>
      <c r="D18" s="56" t="s">
        <v>1160</v>
      </c>
      <c r="E18" s="57" t="s">
        <v>1170</v>
      </c>
    </row>
    <row r="19" customFormat="false" ht="57.75" hidden="false" customHeight="true" outlineLevel="0" collapsed="false">
      <c r="A19" s="52" t="s">
        <v>1171</v>
      </c>
      <c r="B19" s="52" t="s">
        <v>1172</v>
      </c>
      <c r="C19" s="52" t="s">
        <v>1173</v>
      </c>
      <c r="D19" s="52" t="s">
        <v>1174</v>
      </c>
      <c r="E19" s="58" t="s">
        <v>1175</v>
      </c>
    </row>
    <row r="20" customFormat="false" ht="57.75" hidden="false" customHeight="true" outlineLevel="0" collapsed="false">
      <c r="A20" s="56" t="s">
        <v>1176</v>
      </c>
      <c r="B20" s="56" t="s">
        <v>1177</v>
      </c>
      <c r="C20" s="56" t="s">
        <v>1178</v>
      </c>
      <c r="D20" s="56" t="s">
        <v>1179</v>
      </c>
      <c r="E20" s="57" t="s">
        <v>1180</v>
      </c>
    </row>
  </sheetData>
  <mergeCells count="3">
    <mergeCell ref="A1:E1"/>
    <mergeCell ref="A2:E3"/>
    <mergeCell ref="A13:E1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34"/>
    <col collapsed="false" customWidth="true" hidden="false" outlineLevel="0" max="3" min="3" style="0" width="32"/>
    <col collapsed="false" customWidth="true" hidden="false" outlineLevel="0" max="4" min="4" style="0" width="46"/>
    <col collapsed="false" customWidth="true" hidden="false" outlineLevel="0" max="5" min="5" style="0" width="34"/>
  </cols>
  <sheetData>
    <row r="1" customFormat="false" ht="33.75" hidden="false" customHeight="true" outlineLevel="0" collapsed="false">
      <c r="A1" s="59" t="s">
        <v>1181</v>
      </c>
      <c r="B1" s="59"/>
      <c r="C1" s="59"/>
      <c r="D1" s="59"/>
      <c r="E1" s="59"/>
    </row>
    <row r="2" customFormat="false" ht="15" hidden="false" customHeight="true" outlineLevel="0" collapsed="false">
      <c r="A2" s="60" t="s">
        <v>1182</v>
      </c>
      <c r="B2" s="60"/>
      <c r="C2" s="60"/>
      <c r="D2" s="60"/>
      <c r="E2" s="60"/>
    </row>
    <row r="3" customFormat="false" ht="15" hidden="false" customHeight="false" outlineLevel="0" collapsed="false">
      <c r="A3" s="60"/>
      <c r="B3" s="60"/>
      <c r="C3" s="60"/>
      <c r="D3" s="60"/>
      <c r="E3" s="60"/>
    </row>
    <row r="6" customFormat="false" ht="15" hidden="false" customHeight="false" outlineLevel="0" collapsed="false">
      <c r="A6" s="51" t="s">
        <v>904</v>
      </c>
      <c r="B6" s="51" t="s">
        <v>1183</v>
      </c>
      <c r="C6" s="51" t="s">
        <v>1184</v>
      </c>
      <c r="D6" s="51" t="s">
        <v>1185</v>
      </c>
      <c r="E6" s="51" t="s">
        <v>908</v>
      </c>
    </row>
    <row r="7" customFormat="false" ht="57.75" hidden="false" customHeight="true" outlineLevel="0" collapsed="false">
      <c r="A7" s="43" t="s">
        <v>1186</v>
      </c>
      <c r="B7" s="43" t="s">
        <v>1187</v>
      </c>
      <c r="C7" s="43" t="s">
        <v>1188</v>
      </c>
      <c r="D7" s="43" t="s">
        <v>1189</v>
      </c>
      <c r="E7" s="43" t="s">
        <v>1190</v>
      </c>
    </row>
    <row r="8" customFormat="false" ht="57.75" hidden="false" customHeight="true" outlineLevel="0" collapsed="false">
      <c r="A8" s="45" t="s">
        <v>1141</v>
      </c>
      <c r="B8" s="45" t="s">
        <v>1191</v>
      </c>
      <c r="C8" s="45" t="s">
        <v>1192</v>
      </c>
      <c r="D8" s="45" t="s">
        <v>1193</v>
      </c>
      <c r="E8" s="45" t="s">
        <v>1194</v>
      </c>
    </row>
    <row r="9" customFormat="false" ht="57.75" hidden="false" customHeight="true" outlineLevel="0" collapsed="false">
      <c r="A9" s="43" t="s">
        <v>1195</v>
      </c>
      <c r="B9" s="43" t="s">
        <v>1196</v>
      </c>
      <c r="C9" s="43" t="s">
        <v>1197</v>
      </c>
      <c r="D9" s="43" t="s">
        <v>1198</v>
      </c>
      <c r="E9" s="43" t="s">
        <v>1199</v>
      </c>
    </row>
    <row r="10" customFormat="false" ht="57.75" hidden="false" customHeight="true" outlineLevel="0" collapsed="false">
      <c r="A10" s="45" t="s">
        <v>1200</v>
      </c>
      <c r="B10" s="45" t="s">
        <v>1201</v>
      </c>
      <c r="C10" s="45" t="s">
        <v>1202</v>
      </c>
      <c r="D10" s="45" t="s">
        <v>1203</v>
      </c>
      <c r="E10" s="45" t="s">
        <v>1204</v>
      </c>
    </row>
    <row r="14" customFormat="false" ht="17.35" hidden="false" customHeight="false" outlineLevel="0" collapsed="false">
      <c r="A14" s="61" t="s">
        <v>1205</v>
      </c>
      <c r="B14" s="61"/>
      <c r="C14" s="61"/>
      <c r="D14" s="61"/>
      <c r="E14" s="61"/>
    </row>
    <row r="16" customFormat="false" ht="15" hidden="false" customHeight="false" outlineLevel="0" collapsed="false">
      <c r="A16" s="55" t="s">
        <v>1206</v>
      </c>
      <c r="B16" s="55" t="s">
        <v>515</v>
      </c>
      <c r="C16" s="55" t="s">
        <v>1207</v>
      </c>
      <c r="D16" s="55" t="s">
        <v>377</v>
      </c>
      <c r="E16" s="55" t="s">
        <v>374</v>
      </c>
    </row>
    <row r="17" customFormat="false" ht="48" hidden="false" customHeight="true" outlineLevel="0" collapsed="false">
      <c r="A17" s="43" t="s">
        <v>1208</v>
      </c>
      <c r="B17" s="43" t="s">
        <v>1209</v>
      </c>
      <c r="C17" s="43" t="s">
        <v>1210</v>
      </c>
      <c r="D17" s="62" t="s">
        <v>1211</v>
      </c>
      <c r="E17" s="43" t="s">
        <v>1179</v>
      </c>
    </row>
    <row r="18" customFormat="false" ht="48" hidden="false" customHeight="true" outlineLevel="0" collapsed="false">
      <c r="A18" s="63" t="s">
        <v>1212</v>
      </c>
      <c r="B18" s="63" t="s">
        <v>1213</v>
      </c>
      <c r="C18" s="63" t="s">
        <v>1214</v>
      </c>
      <c r="D18" s="64" t="s">
        <v>1211</v>
      </c>
      <c r="E18" s="63" t="s">
        <v>1179</v>
      </c>
    </row>
    <row r="19" customFormat="false" ht="48" hidden="false" customHeight="true" outlineLevel="0" collapsed="false">
      <c r="A19" s="43" t="s">
        <v>1215</v>
      </c>
      <c r="B19" s="43" t="s">
        <v>1216</v>
      </c>
      <c r="C19" s="43" t="s">
        <v>1217</v>
      </c>
      <c r="D19" s="62" t="s">
        <v>1211</v>
      </c>
      <c r="E19" s="43" t="s">
        <v>775</v>
      </c>
    </row>
    <row r="20" customFormat="false" ht="48" hidden="false" customHeight="true" outlineLevel="0" collapsed="false">
      <c r="A20" s="63" t="s">
        <v>1218</v>
      </c>
      <c r="B20" s="63" t="s">
        <v>1219</v>
      </c>
      <c r="C20" s="63" t="s">
        <v>1220</v>
      </c>
      <c r="D20" s="64" t="s">
        <v>1211</v>
      </c>
      <c r="E20" s="63" t="s">
        <v>1160</v>
      </c>
    </row>
  </sheetData>
  <mergeCells count="3">
    <mergeCell ref="A1:E1"/>
    <mergeCell ref="A2:E3"/>
    <mergeCell ref="A14:E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C2626"/>
    <pageSetUpPr fitToPage="true"/>
  </sheetPr>
  <dimension ref="A1:F23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44"/>
    <col collapsed="false" customWidth="true" hidden="false" outlineLevel="0" max="3" min="3" style="1" width="42"/>
    <col collapsed="false" customWidth="true" hidden="false" outlineLevel="0" max="5" min="4" style="1" width="36"/>
    <col collapsed="false" customWidth="true" hidden="false" outlineLevel="0" max="6" min="6" style="1" width="20"/>
  </cols>
  <sheetData>
    <row r="1" customFormat="false" ht="30" hidden="false" customHeight="true" outlineLevel="0" collapsed="false">
      <c r="A1" s="2" t="s">
        <v>1221</v>
      </c>
      <c r="B1" s="3"/>
      <c r="C1" s="3"/>
      <c r="D1" s="3"/>
      <c r="E1" s="3"/>
      <c r="F1" s="3"/>
    </row>
    <row r="2" customFormat="false" ht="21" hidden="false" customHeight="true" outlineLevel="0" collapsed="false">
      <c r="A2" s="20" t="s">
        <v>367</v>
      </c>
      <c r="B2" s="20" t="s">
        <v>1222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6" t="s">
        <v>1223</v>
      </c>
      <c r="B4" s="6" t="s">
        <v>1224</v>
      </c>
      <c r="C4" s="6" t="s">
        <v>1225</v>
      </c>
      <c r="D4" s="6" t="s">
        <v>1226</v>
      </c>
      <c r="E4" s="6" t="s">
        <v>1227</v>
      </c>
      <c r="F4" s="6" t="s">
        <v>445</v>
      </c>
    </row>
    <row r="5" customFormat="false" ht="33.75" hidden="false" customHeight="true" outlineLevel="0" collapsed="false">
      <c r="A5" s="6" t="s">
        <v>1228</v>
      </c>
      <c r="B5" s="6" t="s">
        <v>1229</v>
      </c>
      <c r="C5" s="6" t="s">
        <v>1230</v>
      </c>
      <c r="D5" s="6" t="s">
        <v>1231</v>
      </c>
      <c r="E5" s="6" t="s">
        <v>1232</v>
      </c>
      <c r="F5" s="6" t="s">
        <v>450</v>
      </c>
    </row>
    <row r="6" customFormat="false" ht="33.75" hidden="false" customHeight="true" outlineLevel="0" collapsed="false">
      <c r="A6" s="6" t="s">
        <v>1200</v>
      </c>
      <c r="B6" s="6" t="s">
        <v>1233</v>
      </c>
      <c r="C6" s="6" t="s">
        <v>1234</v>
      </c>
      <c r="D6" s="6" t="s">
        <v>1235</v>
      </c>
      <c r="E6" s="6" t="s">
        <v>1236</v>
      </c>
      <c r="F6" s="6" t="s">
        <v>450</v>
      </c>
    </row>
    <row r="7" customFormat="false" ht="33.75" hidden="false" customHeight="true" outlineLevel="0" collapsed="false">
      <c r="A7" s="6" t="s">
        <v>1237</v>
      </c>
      <c r="B7" s="6" t="s">
        <v>1238</v>
      </c>
      <c r="C7" s="6" t="s">
        <v>1239</v>
      </c>
      <c r="D7" s="6" t="s">
        <v>1240</v>
      </c>
      <c r="E7" s="6" t="s">
        <v>1241</v>
      </c>
      <c r="F7" s="6" t="s">
        <v>450</v>
      </c>
    </row>
    <row r="8" customFormat="false" ht="33.75" hidden="false" customHeight="true" outlineLevel="0" collapsed="false">
      <c r="A8" s="6" t="s">
        <v>1242</v>
      </c>
      <c r="B8" s="6" t="s">
        <v>1243</v>
      </c>
      <c r="C8" s="6" t="s">
        <v>1244</v>
      </c>
      <c r="D8" s="6" t="s">
        <v>1245</v>
      </c>
      <c r="E8" s="6" t="s">
        <v>1246</v>
      </c>
      <c r="F8" s="6" t="s">
        <v>450</v>
      </c>
    </row>
    <row r="9" customFormat="false" ht="33.75" hidden="false" customHeight="true" outlineLevel="0" collapsed="false">
      <c r="A9" s="6" t="s">
        <v>1247</v>
      </c>
      <c r="B9" s="6" t="s">
        <v>1248</v>
      </c>
      <c r="C9" s="6" t="s">
        <v>1249</v>
      </c>
      <c r="D9" s="6" t="s">
        <v>1250</v>
      </c>
      <c r="E9" s="6" t="s">
        <v>1251</v>
      </c>
      <c r="F9" s="6" t="s">
        <v>450</v>
      </c>
    </row>
    <row r="10" customFormat="false" ht="33.75" hidden="false" customHeight="true" outlineLevel="0" collapsed="false">
      <c r="A10" s="6" t="s">
        <v>1252</v>
      </c>
      <c r="B10" s="6" t="s">
        <v>1253</v>
      </c>
      <c r="C10" s="6" t="s">
        <v>1254</v>
      </c>
      <c r="D10" s="6" t="s">
        <v>1255</v>
      </c>
      <c r="E10" s="6" t="s">
        <v>1256</v>
      </c>
      <c r="F10" s="6" t="s">
        <v>450</v>
      </c>
    </row>
    <row r="11" customFormat="false" ht="33.75" hidden="false" customHeight="true" outlineLevel="0" collapsed="false">
      <c r="A11" s="6" t="s">
        <v>1257</v>
      </c>
      <c r="B11" s="6" t="s">
        <v>1258</v>
      </c>
      <c r="C11" s="6" t="s">
        <v>1259</v>
      </c>
      <c r="D11" s="6" t="s">
        <v>1260</v>
      </c>
      <c r="E11" s="6" t="s">
        <v>1261</v>
      </c>
      <c r="F11" s="6" t="s">
        <v>450</v>
      </c>
    </row>
    <row r="12" customFormat="false" ht="33.75" hidden="false" customHeight="true" outlineLevel="0" collapsed="false"/>
    <row r="13" customFormat="false" ht="33.75" hidden="false" customHeight="true" outlineLevel="0" collapsed="false">
      <c r="A13" s="24" t="s">
        <v>1262</v>
      </c>
      <c r="B13" s="39"/>
      <c r="C13" s="39"/>
      <c r="D13" s="39"/>
      <c r="E13" s="39"/>
      <c r="F13" s="39"/>
    </row>
    <row r="14" customFormat="false" ht="33.75" hidden="false" customHeight="true" outlineLevel="0" collapsed="false">
      <c r="A14" s="26" t="s">
        <v>780</v>
      </c>
      <c r="B14" s="26" t="s">
        <v>1263</v>
      </c>
      <c r="C14" s="26"/>
      <c r="D14" s="26"/>
      <c r="E14" s="26"/>
      <c r="F14" s="26"/>
    </row>
    <row r="15" customFormat="false" ht="33.75" hidden="false" customHeight="true" outlineLevel="0" collapsed="false">
      <c r="A15" s="26" t="s">
        <v>780</v>
      </c>
      <c r="B15" s="26" t="s">
        <v>1264</v>
      </c>
      <c r="C15" s="26"/>
      <c r="D15" s="26"/>
      <c r="E15" s="26"/>
      <c r="F15" s="26"/>
    </row>
    <row r="16" customFormat="false" ht="33.75" hidden="false" customHeight="true" outlineLevel="0" collapsed="false">
      <c r="A16" s="26" t="s">
        <v>780</v>
      </c>
      <c r="B16" s="26" t="s">
        <v>1265</v>
      </c>
      <c r="C16" s="26"/>
      <c r="D16" s="26"/>
      <c r="E16" s="26"/>
      <c r="F16" s="26"/>
    </row>
    <row r="17" customFormat="false" ht="33.75" hidden="false" customHeight="true" outlineLevel="0" collapsed="false">
      <c r="A17" s="6" t="s">
        <v>1266</v>
      </c>
      <c r="B17" s="6" t="s">
        <v>1267</v>
      </c>
    </row>
    <row r="18" customFormat="false" ht="33.75" hidden="false" customHeight="true" outlineLevel="0" collapsed="false"/>
    <row r="19" customFormat="false" ht="33.75" hidden="false" customHeight="true" outlineLevel="0" collapsed="false">
      <c r="A19" s="6" t="s">
        <v>1268</v>
      </c>
      <c r="B19" s="6" t="s">
        <v>374</v>
      </c>
      <c r="C19" s="6" t="s">
        <v>1269</v>
      </c>
      <c r="D19" s="6" t="s">
        <v>377</v>
      </c>
      <c r="E19" s="6" t="s">
        <v>376</v>
      </c>
      <c r="F19" s="6" t="s">
        <v>519</v>
      </c>
    </row>
    <row r="20" customFormat="false" ht="33.75" hidden="false" customHeight="true" outlineLevel="0" collapsed="false">
      <c r="A20" s="6" t="s">
        <v>1270</v>
      </c>
      <c r="B20" s="6" t="s">
        <v>762</v>
      </c>
      <c r="C20" s="6" t="s">
        <v>1271</v>
      </c>
      <c r="D20" s="6" t="s">
        <v>1272</v>
      </c>
      <c r="E20" s="6" t="s">
        <v>1273</v>
      </c>
      <c r="F20" s="6" t="s">
        <v>450</v>
      </c>
    </row>
    <row r="21" customFormat="false" ht="33.75" hidden="false" customHeight="true" outlineLevel="0" collapsed="false">
      <c r="A21" s="6" t="s">
        <v>1274</v>
      </c>
      <c r="B21" s="6" t="s">
        <v>756</v>
      </c>
      <c r="C21" s="6" t="s">
        <v>661</v>
      </c>
      <c r="D21" s="6" t="s">
        <v>1272</v>
      </c>
      <c r="E21" s="6" t="s">
        <v>1275</v>
      </c>
      <c r="F21" s="6" t="s">
        <v>450</v>
      </c>
    </row>
    <row r="22" customFormat="false" ht="33.75" hidden="false" customHeight="true" outlineLevel="0" collapsed="false">
      <c r="A22" s="6" t="s">
        <v>1276</v>
      </c>
      <c r="B22" s="6" t="s">
        <v>1007</v>
      </c>
      <c r="C22" s="6" t="s">
        <v>661</v>
      </c>
      <c r="D22" s="6" t="s">
        <v>995</v>
      </c>
      <c r="E22" s="6" t="s">
        <v>1277</v>
      </c>
      <c r="F22" s="6" t="s">
        <v>924</v>
      </c>
    </row>
    <row r="23" customFormat="false" ht="33.75" hidden="false" customHeight="true" outlineLevel="0" collapsed="false">
      <c r="A23" s="6" t="s">
        <v>1278</v>
      </c>
      <c r="B23" s="6" t="s">
        <v>762</v>
      </c>
      <c r="C23" s="6" t="s">
        <v>1279</v>
      </c>
      <c r="D23" s="6" t="s">
        <v>1272</v>
      </c>
      <c r="E23" s="6" t="s">
        <v>1280</v>
      </c>
      <c r="F23" s="6" t="s">
        <v>450</v>
      </c>
    </row>
  </sheetData>
  <autoFilter ref="A4:F23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C3AED"/>
    <pageSetUpPr fitToPage="true"/>
  </sheetPr>
  <dimension ref="A1:G24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34"/>
    <col collapsed="false" customWidth="true" hidden="false" outlineLevel="0" max="2" min="2" style="1" width="18"/>
    <col collapsed="false" customWidth="true" hidden="false" outlineLevel="0" max="4" min="3" style="1" width="38"/>
    <col collapsed="false" customWidth="true" hidden="false" outlineLevel="0" max="5" min="5" style="1" width="34"/>
    <col collapsed="false" customWidth="true" hidden="false" outlineLevel="0" max="6" min="6" style="1" width="28"/>
    <col collapsed="false" customWidth="true" hidden="false" outlineLevel="0" max="7" min="7" style="1" width="20"/>
  </cols>
  <sheetData>
    <row r="1" customFormat="false" ht="30" hidden="false" customHeight="true" outlineLevel="0" collapsed="false">
      <c r="A1" s="2" t="s">
        <v>1281</v>
      </c>
      <c r="B1" s="3"/>
      <c r="C1" s="3"/>
      <c r="D1" s="3"/>
      <c r="E1" s="3"/>
      <c r="F1" s="3"/>
      <c r="G1" s="3"/>
    </row>
    <row r="2" customFormat="false" ht="21" hidden="false" customHeight="true" outlineLevel="0" collapsed="false">
      <c r="A2" s="20" t="s">
        <v>367</v>
      </c>
      <c r="B2" s="20" t="s">
        <v>1282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6" t="s">
        <v>1283</v>
      </c>
      <c r="B4" s="6" t="s">
        <v>556</v>
      </c>
      <c r="C4" s="6" t="s">
        <v>367</v>
      </c>
      <c r="D4" s="6" t="s">
        <v>1284</v>
      </c>
      <c r="E4" s="6" t="s">
        <v>1285</v>
      </c>
      <c r="F4" s="6" t="s">
        <v>430</v>
      </c>
      <c r="G4" s="6" t="s">
        <v>377</v>
      </c>
    </row>
    <row r="5" customFormat="false" ht="33.75" hidden="false" customHeight="true" outlineLevel="0" collapsed="false">
      <c r="A5" s="6" t="s">
        <v>1286</v>
      </c>
      <c r="B5" s="7" t="n">
        <v>13000000</v>
      </c>
      <c r="C5" s="6" t="s">
        <v>1287</v>
      </c>
      <c r="D5" s="6" t="s">
        <v>1288</v>
      </c>
      <c r="E5" s="6" t="s">
        <v>1289</v>
      </c>
      <c r="F5" s="6" t="s">
        <v>1290</v>
      </c>
      <c r="G5" s="6" t="s">
        <v>383</v>
      </c>
    </row>
    <row r="6" customFormat="false" ht="33.75" hidden="false" customHeight="true" outlineLevel="0" collapsed="false">
      <c r="A6" s="6" t="s">
        <v>1291</v>
      </c>
      <c r="B6" s="8" t="n">
        <v>25000000</v>
      </c>
      <c r="C6" s="6" t="s">
        <v>1292</v>
      </c>
      <c r="D6" s="6" t="s">
        <v>1293</v>
      </c>
      <c r="E6" s="6" t="s">
        <v>1294</v>
      </c>
      <c r="F6" s="6" t="s">
        <v>1295</v>
      </c>
      <c r="G6" s="6" t="s">
        <v>383</v>
      </c>
    </row>
    <row r="7" customFormat="false" ht="33.75" hidden="false" customHeight="true" outlineLevel="0" collapsed="false">
      <c r="A7" s="6" t="s">
        <v>1296</v>
      </c>
      <c r="B7" s="8" t="n">
        <v>275000000</v>
      </c>
      <c r="C7" s="6" t="s">
        <v>1297</v>
      </c>
      <c r="D7" s="6" t="s">
        <v>1298</v>
      </c>
      <c r="E7" s="6" t="s">
        <v>604</v>
      </c>
      <c r="F7" s="6" t="s">
        <v>1299</v>
      </c>
      <c r="G7" s="6" t="s">
        <v>383</v>
      </c>
    </row>
    <row r="8" customFormat="false" ht="33.75" hidden="false" customHeight="true" outlineLevel="0" collapsed="false">
      <c r="A8" s="6" t="s">
        <v>1300</v>
      </c>
      <c r="B8" s="8" t="n">
        <v>101666667</v>
      </c>
      <c r="C8" s="6" t="s">
        <v>1301</v>
      </c>
      <c r="D8" s="6" t="s">
        <v>1302</v>
      </c>
      <c r="E8" s="6" t="s">
        <v>1303</v>
      </c>
      <c r="F8" s="6" t="s">
        <v>588</v>
      </c>
      <c r="G8" s="6" t="s">
        <v>383</v>
      </c>
    </row>
    <row r="9" customFormat="false" ht="33.75" hidden="false" customHeight="true" outlineLevel="0" collapsed="false">
      <c r="A9" s="6" t="s">
        <v>1304</v>
      </c>
      <c r="B9" s="8" t="n">
        <v>85333333</v>
      </c>
      <c r="C9" s="6" t="s">
        <v>1305</v>
      </c>
      <c r="D9" s="6" t="s">
        <v>1306</v>
      </c>
      <c r="E9" s="6" t="s">
        <v>1303</v>
      </c>
      <c r="F9" s="6" t="s">
        <v>588</v>
      </c>
      <c r="G9" s="6" t="s">
        <v>383</v>
      </c>
    </row>
    <row r="10" customFormat="false" ht="33.75" hidden="false" customHeight="true" outlineLevel="0" collapsed="false">
      <c r="A10" s="6" t="s">
        <v>1307</v>
      </c>
      <c r="B10" s="8" t="n">
        <v>100000000</v>
      </c>
      <c r="C10" s="6" t="s">
        <v>1308</v>
      </c>
      <c r="D10" s="6" t="s">
        <v>1309</v>
      </c>
      <c r="E10" s="6" t="s">
        <v>1310</v>
      </c>
      <c r="F10" s="6" t="s">
        <v>1311</v>
      </c>
      <c r="G10" s="6" t="s">
        <v>383</v>
      </c>
    </row>
    <row r="11" customFormat="false" ht="33.75" hidden="false" customHeight="true" outlineLevel="0" collapsed="false">
      <c r="A11" s="6" t="s">
        <v>1312</v>
      </c>
      <c r="B11" s="8" t="n">
        <v>200000000</v>
      </c>
      <c r="C11" s="6" t="s">
        <v>1313</v>
      </c>
      <c r="D11" s="6" t="s">
        <v>1314</v>
      </c>
      <c r="E11" s="6" t="s">
        <v>1315</v>
      </c>
      <c r="F11" s="6" t="s">
        <v>1316</v>
      </c>
      <c r="G11" s="6" t="s">
        <v>383</v>
      </c>
    </row>
    <row r="12" customFormat="false" ht="33.75" hidden="false" customHeight="true" outlineLevel="0" collapsed="false">
      <c r="A12" s="6" t="s">
        <v>1317</v>
      </c>
      <c r="B12" s="8" t="n">
        <v>200000000</v>
      </c>
      <c r="C12" s="6" t="s">
        <v>1318</v>
      </c>
      <c r="D12" s="6" t="s">
        <v>1319</v>
      </c>
      <c r="E12" s="6" t="s">
        <v>1320</v>
      </c>
      <c r="F12" s="6" t="s">
        <v>1321</v>
      </c>
      <c r="G12" s="6" t="s">
        <v>383</v>
      </c>
    </row>
    <row r="13" customFormat="false" ht="33.75" hidden="false" customHeight="true" outlineLevel="0" collapsed="false"/>
    <row r="14" customFormat="false" ht="33.75" hidden="false" customHeight="true" outlineLevel="0" collapsed="false">
      <c r="A14" s="24" t="s">
        <v>1322</v>
      </c>
      <c r="B14" s="39"/>
      <c r="C14" s="39"/>
      <c r="D14" s="39"/>
      <c r="E14" s="39"/>
      <c r="F14" s="39"/>
      <c r="G14" s="39"/>
    </row>
    <row r="15" customFormat="false" ht="33.75" hidden="false" customHeight="true" outlineLevel="0" collapsed="false">
      <c r="A15" s="6" t="s">
        <v>1323</v>
      </c>
      <c r="B15" s="6" t="s">
        <v>1324</v>
      </c>
    </row>
    <row r="16" customFormat="false" ht="33.75" hidden="false" customHeight="true" outlineLevel="0" collapsed="false">
      <c r="A16" s="6" t="s">
        <v>1325</v>
      </c>
      <c r="B16" s="6" t="s">
        <v>1326</v>
      </c>
    </row>
    <row r="17" customFormat="false" ht="33.75" hidden="false" customHeight="true" outlineLevel="0" collapsed="false">
      <c r="A17" s="6" t="s">
        <v>1327</v>
      </c>
      <c r="B17" s="6" t="s">
        <v>1328</v>
      </c>
    </row>
    <row r="18" customFormat="false" ht="33.75" hidden="false" customHeight="true" outlineLevel="0" collapsed="false">
      <c r="A18" s="6" t="s">
        <v>1329</v>
      </c>
      <c r="B18" s="6" t="s">
        <v>1330</v>
      </c>
    </row>
    <row r="19" customFormat="false" ht="33.75" hidden="false" customHeight="true" outlineLevel="0" collapsed="false"/>
    <row r="20" customFormat="false" ht="33.75" hidden="false" customHeight="true" outlineLevel="0" collapsed="false">
      <c r="A20" s="6" t="s">
        <v>1331</v>
      </c>
      <c r="B20" s="6" t="s">
        <v>1332</v>
      </c>
      <c r="C20" s="6" t="s">
        <v>1333</v>
      </c>
      <c r="D20" s="6" t="s">
        <v>519</v>
      </c>
    </row>
    <row r="21" customFormat="false" ht="33.75" hidden="false" customHeight="true" outlineLevel="0" collapsed="false">
      <c r="A21" s="6" t="s">
        <v>1334</v>
      </c>
      <c r="B21" s="6" t="s">
        <v>1335</v>
      </c>
      <c r="C21" s="6" t="s">
        <v>1336</v>
      </c>
      <c r="D21" s="6" t="s">
        <v>450</v>
      </c>
    </row>
    <row r="22" customFormat="false" ht="33.75" hidden="false" customHeight="true" outlineLevel="0" collapsed="false">
      <c r="A22" s="6" t="s">
        <v>1337</v>
      </c>
      <c r="B22" s="6" t="s">
        <v>1338</v>
      </c>
      <c r="C22" s="6" t="s">
        <v>995</v>
      </c>
      <c r="D22" s="6" t="s">
        <v>450</v>
      </c>
    </row>
    <row r="23" customFormat="false" ht="33.75" hidden="false" customHeight="true" outlineLevel="0" collapsed="false">
      <c r="A23" s="6" t="s">
        <v>1339</v>
      </c>
      <c r="B23" s="6" t="s">
        <v>1340</v>
      </c>
      <c r="C23" s="6" t="s">
        <v>1341</v>
      </c>
      <c r="D23" s="6" t="s">
        <v>924</v>
      </c>
    </row>
    <row r="24" customFormat="false" ht="33.75" hidden="false" customHeight="true" outlineLevel="0" collapsed="false">
      <c r="A24" s="6" t="s">
        <v>1342</v>
      </c>
      <c r="B24" s="6" t="s">
        <v>1343</v>
      </c>
      <c r="C24" s="6" t="s">
        <v>1344</v>
      </c>
      <c r="D24" s="6" t="s">
        <v>450</v>
      </c>
    </row>
  </sheetData>
  <autoFilter ref="A4:G24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true"/>
  </sheetPr>
  <dimension ref="A1:H19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34"/>
    <col collapsed="false" customWidth="true" hidden="false" outlineLevel="0" max="3" min="3" style="1" width="44"/>
    <col collapsed="false" customWidth="true" hidden="false" outlineLevel="0" max="4" min="4" style="1" width="40"/>
    <col collapsed="false" customWidth="true" hidden="false" outlineLevel="0" max="5" min="5" style="1" width="24"/>
    <col collapsed="false" customWidth="true" hidden="false" outlineLevel="0" max="6" min="6" style="1" width="20"/>
    <col collapsed="false" customWidth="true" hidden="false" outlineLevel="0" max="7" min="7" style="1" width="22"/>
    <col collapsed="false" customWidth="true" hidden="false" outlineLevel="0" max="8" min="8" style="1" width="34"/>
  </cols>
  <sheetData>
    <row r="1" customFormat="false" ht="30" hidden="false" customHeight="true" outlineLevel="0" collapsed="false">
      <c r="A1" s="2" t="s">
        <v>1345</v>
      </c>
      <c r="B1" s="3"/>
      <c r="C1" s="3"/>
      <c r="D1" s="3"/>
      <c r="E1" s="3"/>
      <c r="F1" s="3"/>
      <c r="G1" s="3"/>
      <c r="H1" s="3"/>
    </row>
    <row r="2" customFormat="false" ht="21" hidden="false" customHeight="true" outlineLevel="0" collapsed="false">
      <c r="A2" s="20" t="s">
        <v>367</v>
      </c>
      <c r="B2" s="20" t="s">
        <v>1346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26" t="s">
        <v>1020</v>
      </c>
      <c r="B4" s="26" t="s">
        <v>844</v>
      </c>
      <c r="C4" s="26" t="s">
        <v>1347</v>
      </c>
      <c r="D4" s="26" t="s">
        <v>669</v>
      </c>
      <c r="E4" s="26" t="s">
        <v>374</v>
      </c>
      <c r="F4" s="26" t="s">
        <v>373</v>
      </c>
      <c r="G4" s="26" t="s">
        <v>377</v>
      </c>
      <c r="H4" s="26" t="s">
        <v>1348</v>
      </c>
    </row>
    <row r="5" customFormat="false" ht="33.75" hidden="false" customHeight="true" outlineLevel="0" collapsed="false">
      <c r="A5" s="6" t="s">
        <v>1349</v>
      </c>
      <c r="B5" s="6" t="s">
        <v>1350</v>
      </c>
      <c r="C5" s="6" t="s">
        <v>1351</v>
      </c>
      <c r="D5" s="6" t="s">
        <v>1352</v>
      </c>
      <c r="E5" s="6" t="s">
        <v>762</v>
      </c>
      <c r="F5" s="6" t="s">
        <v>763</v>
      </c>
      <c r="G5" s="6" t="s">
        <v>1272</v>
      </c>
      <c r="H5" s="6" t="s">
        <v>1353</v>
      </c>
    </row>
    <row r="6" customFormat="false" ht="33.75" hidden="false" customHeight="true" outlineLevel="0" collapsed="false">
      <c r="A6" s="6" t="s">
        <v>1354</v>
      </c>
      <c r="B6" s="6" t="s">
        <v>1355</v>
      </c>
      <c r="C6" s="6" t="s">
        <v>1356</v>
      </c>
      <c r="D6" s="6" t="s">
        <v>1357</v>
      </c>
      <c r="E6" s="6" t="s">
        <v>756</v>
      </c>
      <c r="F6" s="6" t="s">
        <v>776</v>
      </c>
      <c r="G6" s="6" t="s">
        <v>1358</v>
      </c>
      <c r="H6" s="6" t="s">
        <v>1359</v>
      </c>
    </row>
    <row r="7" customFormat="false" ht="33.75" hidden="false" customHeight="true" outlineLevel="0" collapsed="false">
      <c r="A7" s="6" t="s">
        <v>1102</v>
      </c>
      <c r="B7" s="6" t="s">
        <v>1360</v>
      </c>
      <c r="C7" s="6" t="s">
        <v>1361</v>
      </c>
      <c r="D7" s="6" t="s">
        <v>1362</v>
      </c>
      <c r="E7" s="6" t="s">
        <v>1363</v>
      </c>
      <c r="F7" s="6" t="s">
        <v>763</v>
      </c>
      <c r="G7" s="6" t="s">
        <v>1364</v>
      </c>
      <c r="H7" s="6" t="s">
        <v>692</v>
      </c>
    </row>
    <row r="8" customFormat="false" ht="33.75" hidden="false" customHeight="true" outlineLevel="0" collapsed="false">
      <c r="A8" s="6" t="s">
        <v>1365</v>
      </c>
      <c r="B8" s="6" t="s">
        <v>1366</v>
      </c>
      <c r="C8" s="6" t="s">
        <v>1367</v>
      </c>
      <c r="D8" s="6" t="s">
        <v>1368</v>
      </c>
      <c r="E8" s="6" t="s">
        <v>1369</v>
      </c>
      <c r="F8" s="6" t="s">
        <v>1370</v>
      </c>
      <c r="G8" s="6" t="s">
        <v>383</v>
      </c>
      <c r="H8" s="6" t="s">
        <v>1371</v>
      </c>
    </row>
    <row r="9" customFormat="false" ht="33.75" hidden="false" customHeight="true" outlineLevel="0" collapsed="false">
      <c r="A9" s="6" t="s">
        <v>766</v>
      </c>
      <c r="B9" s="6" t="s">
        <v>861</v>
      </c>
      <c r="C9" s="6" t="s">
        <v>1372</v>
      </c>
      <c r="D9" s="6" t="s">
        <v>1373</v>
      </c>
      <c r="E9" s="6" t="s">
        <v>1374</v>
      </c>
      <c r="F9" s="6" t="s">
        <v>1375</v>
      </c>
      <c r="G9" s="6" t="s">
        <v>1358</v>
      </c>
      <c r="H9" s="6" t="s">
        <v>1376</v>
      </c>
    </row>
    <row r="10" customFormat="false" ht="33.75" hidden="false" customHeight="true" outlineLevel="0" collapsed="false">
      <c r="A10" s="6" t="s">
        <v>1377</v>
      </c>
      <c r="B10" s="6" t="s">
        <v>1378</v>
      </c>
      <c r="C10" s="6" t="s">
        <v>1379</v>
      </c>
      <c r="D10" s="6" t="s">
        <v>1380</v>
      </c>
      <c r="E10" s="6" t="s">
        <v>687</v>
      </c>
      <c r="F10" s="6" t="s">
        <v>1375</v>
      </c>
      <c r="G10" s="6" t="s">
        <v>1358</v>
      </c>
      <c r="H10" s="6" t="s">
        <v>1381</v>
      </c>
    </row>
    <row r="11" customFormat="false" ht="33.75" hidden="false" customHeight="true" outlineLevel="0" collapsed="false">
      <c r="A11" s="6" t="s">
        <v>1382</v>
      </c>
      <c r="B11" s="6" t="s">
        <v>865</v>
      </c>
      <c r="C11" s="6" t="s">
        <v>1383</v>
      </c>
      <c r="D11" s="6" t="s">
        <v>867</v>
      </c>
      <c r="E11" s="6" t="s">
        <v>769</v>
      </c>
      <c r="F11" s="6" t="s">
        <v>1375</v>
      </c>
      <c r="G11" s="6" t="s">
        <v>1358</v>
      </c>
      <c r="H11" s="6" t="s">
        <v>1384</v>
      </c>
    </row>
    <row r="12" customFormat="false" ht="33.75" hidden="false" customHeight="true" outlineLevel="0" collapsed="false">
      <c r="A12" s="6" t="s">
        <v>772</v>
      </c>
      <c r="B12" s="6" t="s">
        <v>870</v>
      </c>
      <c r="C12" s="6" t="s">
        <v>1385</v>
      </c>
      <c r="D12" s="6" t="s">
        <v>1386</v>
      </c>
      <c r="E12" s="6" t="s">
        <v>775</v>
      </c>
      <c r="F12" s="6" t="s">
        <v>1387</v>
      </c>
      <c r="G12" s="6" t="s">
        <v>383</v>
      </c>
      <c r="H12" s="6" t="s">
        <v>1388</v>
      </c>
    </row>
    <row r="13" customFormat="false" ht="33.75" hidden="false" customHeight="true" outlineLevel="0" collapsed="false">
      <c r="A13" s="6" t="s">
        <v>1389</v>
      </c>
      <c r="B13" s="6" t="s">
        <v>1390</v>
      </c>
      <c r="C13" s="6" t="s">
        <v>1391</v>
      </c>
      <c r="D13" s="6" t="s">
        <v>542</v>
      </c>
      <c r="E13" s="6" t="s">
        <v>1392</v>
      </c>
      <c r="F13" s="6" t="s">
        <v>690</v>
      </c>
      <c r="G13" s="6" t="s">
        <v>383</v>
      </c>
      <c r="H13" s="6" t="s">
        <v>1393</v>
      </c>
    </row>
    <row r="14" customFormat="false" ht="33.75" hidden="false" customHeight="true" outlineLevel="0" collapsed="false"/>
    <row r="15" customFormat="false" ht="33.75" hidden="false" customHeight="true" outlineLevel="0" collapsed="false">
      <c r="A15" s="24" t="s">
        <v>1394</v>
      </c>
      <c r="B15" s="39"/>
      <c r="C15" s="39"/>
      <c r="D15" s="39"/>
      <c r="E15" s="39"/>
      <c r="F15" s="39"/>
      <c r="G15" s="39"/>
      <c r="H15" s="39"/>
    </row>
    <row r="16" customFormat="false" ht="33.75" hidden="false" customHeight="true" outlineLevel="0" collapsed="false">
      <c r="A16" s="6" t="s">
        <v>1395</v>
      </c>
      <c r="B16" s="6" t="s">
        <v>1396</v>
      </c>
      <c r="C16" s="6" t="s">
        <v>1397</v>
      </c>
      <c r="D16" s="6" t="s">
        <v>1398</v>
      </c>
      <c r="E16" s="6" t="s">
        <v>1399</v>
      </c>
      <c r="F16" s="6" t="s">
        <v>1400</v>
      </c>
      <c r="G16" s="6" t="s">
        <v>835</v>
      </c>
      <c r="H16" s="6" t="s">
        <v>1401</v>
      </c>
    </row>
    <row r="17" customFormat="false" ht="33.75" hidden="false" customHeight="true" outlineLevel="0" collapsed="false">
      <c r="A17" s="6" t="s">
        <v>1402</v>
      </c>
      <c r="B17" s="6" t="s">
        <v>1403</v>
      </c>
      <c r="C17" s="6" t="s">
        <v>1404</v>
      </c>
      <c r="D17" s="6" t="s">
        <v>1405</v>
      </c>
      <c r="E17" s="6" t="s">
        <v>756</v>
      </c>
      <c r="F17" s="6" t="s">
        <v>1400</v>
      </c>
      <c r="G17" s="6" t="s">
        <v>835</v>
      </c>
      <c r="H17" s="6" t="s">
        <v>1406</v>
      </c>
    </row>
    <row r="18" customFormat="false" ht="33.75" hidden="false" customHeight="true" outlineLevel="0" collapsed="false">
      <c r="A18" s="6" t="s">
        <v>1407</v>
      </c>
      <c r="B18" s="6" t="s">
        <v>1408</v>
      </c>
      <c r="C18" s="6" t="s">
        <v>1409</v>
      </c>
      <c r="D18" s="6" t="s">
        <v>1410</v>
      </c>
      <c r="E18" s="6" t="s">
        <v>663</v>
      </c>
      <c r="F18" s="6" t="s">
        <v>1400</v>
      </c>
      <c r="G18" s="6" t="s">
        <v>835</v>
      </c>
      <c r="H18" s="6" t="s">
        <v>1411</v>
      </c>
    </row>
    <row r="19" customFormat="false" ht="33.75" hidden="false" customHeight="true" outlineLevel="0" collapsed="false">
      <c r="A19" s="6" t="s">
        <v>1412</v>
      </c>
      <c r="B19" s="6" t="s">
        <v>1413</v>
      </c>
      <c r="C19" s="6" t="s">
        <v>1414</v>
      </c>
      <c r="D19" s="6" t="s">
        <v>1415</v>
      </c>
      <c r="E19" s="6" t="s">
        <v>1416</v>
      </c>
      <c r="F19" s="6" t="s">
        <v>1417</v>
      </c>
      <c r="G19" s="6" t="s">
        <v>383</v>
      </c>
      <c r="H19" s="6" t="s">
        <v>666</v>
      </c>
    </row>
  </sheetData>
  <autoFilter ref="A4:H19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CA3AF"/>
    <pageSetUpPr fitToPage="true"/>
  </sheetPr>
  <dimension ref="A1:D50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6796875" defaultRowHeight="15" zeroHeight="false" outlineLevelRow="0" outlineLevelCol="0"/>
  <cols>
    <col collapsed="false" customWidth="true" hidden="false" outlineLevel="0" max="1" min="1" style="1" width="42"/>
    <col collapsed="false" customWidth="true" hidden="false" outlineLevel="0" max="2" min="2" style="1" width="17.16"/>
    <col collapsed="false" customWidth="true" hidden="false" outlineLevel="0" max="3" min="3" style="1" width="10"/>
    <col collapsed="false" customWidth="true" hidden="false" outlineLevel="0" max="4" min="4" style="1" width="42"/>
  </cols>
  <sheetData>
    <row r="1" customFormat="false" ht="30" hidden="false" customHeight="true" outlineLevel="0" collapsed="false">
      <c r="A1" s="2" t="s">
        <v>182</v>
      </c>
      <c r="B1" s="2"/>
      <c r="C1" s="2"/>
      <c r="D1" s="2"/>
    </row>
    <row r="2" customFormat="false" ht="15" hidden="false" customHeight="true" outlineLevel="0" collapsed="false">
      <c r="A2" s="20" t="s">
        <v>183</v>
      </c>
      <c r="B2" s="20"/>
      <c r="C2" s="20"/>
      <c r="D2" s="20"/>
    </row>
    <row r="3" customFormat="false" ht="21" hidden="false" customHeight="true" outlineLevel="0" collapsed="false"/>
    <row r="4" customFormat="false" ht="33.75" hidden="false" customHeight="true" outlineLevel="0" collapsed="false">
      <c r="A4" s="4" t="s">
        <v>1</v>
      </c>
      <c r="B4" s="4"/>
      <c r="C4" s="4"/>
      <c r="D4" s="4"/>
    </row>
    <row r="5" customFormat="false" ht="33.75" hidden="false" customHeight="true" outlineLevel="0" collapsed="false">
      <c r="A5" s="6" t="s">
        <v>184</v>
      </c>
      <c r="B5" s="21" t="n">
        <v>2000000</v>
      </c>
      <c r="D5" s="6" t="s">
        <v>4</v>
      </c>
    </row>
    <row r="6" customFormat="false" ht="33.75" hidden="false" customHeight="true" outlineLevel="0" collapsed="false">
      <c r="A6" s="6" t="s">
        <v>185</v>
      </c>
      <c r="B6" s="22" t="n">
        <v>12000000</v>
      </c>
      <c r="D6" s="6" t="s">
        <v>186</v>
      </c>
    </row>
    <row r="7" customFormat="false" ht="33.75" hidden="false" customHeight="true" outlineLevel="0" collapsed="false">
      <c r="A7" s="6" t="s">
        <v>187</v>
      </c>
      <c r="B7" s="23" t="n">
        <v>0.2</v>
      </c>
      <c r="D7" s="6" t="s">
        <v>188</v>
      </c>
    </row>
    <row r="8" customFormat="false" ht="33.75" hidden="false" customHeight="true" outlineLevel="0" collapsed="false">
      <c r="A8" s="6" t="s">
        <v>189</v>
      </c>
      <c r="B8" s="21" t="n">
        <v>24</v>
      </c>
      <c r="D8" s="6" t="s">
        <v>190</v>
      </c>
    </row>
    <row r="9" customFormat="false" ht="33.75" hidden="false" customHeight="true" outlineLevel="0" collapsed="false">
      <c r="A9" s="6" t="s">
        <v>191</v>
      </c>
      <c r="B9" s="21" t="n">
        <v>7</v>
      </c>
      <c r="D9" s="6" t="s">
        <v>192</v>
      </c>
    </row>
    <row r="10" customFormat="false" ht="33.75" hidden="false" customHeight="true" outlineLevel="0" collapsed="false"/>
    <row r="11" customFormat="false" ht="33.75" hidden="false" customHeight="true" outlineLevel="0" collapsed="false">
      <c r="A11" s="4" t="s">
        <v>31</v>
      </c>
      <c r="B11" s="4"/>
      <c r="C11" s="4"/>
      <c r="D11" s="4"/>
    </row>
    <row r="12" customFormat="false" ht="33.75" hidden="false" customHeight="true" outlineLevel="0" collapsed="false">
      <c r="A12" s="11" t="s">
        <v>193</v>
      </c>
      <c r="B12" s="12" t="n">
        <v>1000000000</v>
      </c>
      <c r="D12" s="11" t="s">
        <v>194</v>
      </c>
    </row>
    <row r="13" customFormat="false" ht="33.75" hidden="false" customHeight="true" outlineLevel="0" collapsed="false">
      <c r="A13" s="6" t="s">
        <v>195</v>
      </c>
      <c r="B13" s="22" t="n">
        <v>50000000</v>
      </c>
      <c r="D13" s="6" t="s">
        <v>196</v>
      </c>
    </row>
    <row r="14" customFormat="false" ht="33.75" hidden="false" customHeight="true" outlineLevel="0" collapsed="false">
      <c r="A14" s="6" t="s">
        <v>197</v>
      </c>
      <c r="B14" s="21" t="n">
        <v>0.05</v>
      </c>
      <c r="D14" s="6" t="s">
        <v>198</v>
      </c>
    </row>
    <row r="15" customFormat="false" ht="33.75" hidden="false" customHeight="true" outlineLevel="0" collapsed="false">
      <c r="A15" s="6" t="s">
        <v>199</v>
      </c>
      <c r="B15" s="23" t="n">
        <v>0.13175</v>
      </c>
      <c r="D15" s="6" t="s">
        <v>200</v>
      </c>
    </row>
    <row r="16" customFormat="false" ht="33.75" hidden="false" customHeight="true" outlineLevel="0" collapsed="false">
      <c r="A16" s="6" t="s">
        <v>201</v>
      </c>
      <c r="B16" s="23" t="n">
        <v>0.025</v>
      </c>
      <c r="D16" s="6" t="s">
        <v>202</v>
      </c>
    </row>
    <row r="17" customFormat="false" ht="33.75" hidden="false" customHeight="true" outlineLevel="0" collapsed="false">
      <c r="A17" s="6" t="s">
        <v>203</v>
      </c>
      <c r="B17" s="23" t="n">
        <v>0.35</v>
      </c>
      <c r="D17" s="6" t="s">
        <v>204</v>
      </c>
    </row>
    <row r="18" customFormat="false" ht="33.75" hidden="false" customHeight="true" outlineLevel="0" collapsed="false">
      <c r="A18" s="6" t="s">
        <v>205</v>
      </c>
      <c r="B18" s="23" t="n">
        <v>0.275</v>
      </c>
      <c r="D18" s="6" t="s">
        <v>206</v>
      </c>
    </row>
    <row r="19" customFormat="false" ht="33.75" hidden="false" customHeight="true" outlineLevel="0" collapsed="false">
      <c r="A19" s="6" t="s">
        <v>207</v>
      </c>
      <c r="B19" s="23" t="n">
        <v>0.1</v>
      </c>
      <c r="D19" s="6" t="s">
        <v>208</v>
      </c>
    </row>
    <row r="20" customFormat="false" ht="33.75" hidden="false" customHeight="true" outlineLevel="0" collapsed="false">
      <c r="A20" s="6" t="s">
        <v>209</v>
      </c>
      <c r="B20" s="23" t="n">
        <v>0.2</v>
      </c>
      <c r="D20" s="6" t="s">
        <v>210</v>
      </c>
    </row>
    <row r="21" customFormat="false" ht="33.75" hidden="false" customHeight="true" outlineLevel="0" collapsed="false"/>
    <row r="22" customFormat="false" ht="33.75" hidden="false" customHeight="true" outlineLevel="0" collapsed="false">
      <c r="A22" s="24" t="s">
        <v>211</v>
      </c>
      <c r="B22" s="24"/>
      <c r="C22" s="24"/>
      <c r="D22" s="24"/>
    </row>
    <row r="23" customFormat="false" ht="33.75" hidden="false" customHeight="true" outlineLevel="0" collapsed="false">
      <c r="A23" s="6" t="s">
        <v>212</v>
      </c>
      <c r="B23" s="6"/>
      <c r="C23" s="6"/>
      <c r="D23" s="6"/>
    </row>
    <row r="24" customFormat="false" ht="33.75" hidden="false" customHeight="true" outlineLevel="0" collapsed="false">
      <c r="A24" s="6" t="s">
        <v>213</v>
      </c>
      <c r="B24" s="6"/>
      <c r="C24" s="6"/>
      <c r="D24" s="6"/>
    </row>
    <row r="25" customFormat="false" ht="33.75" hidden="false" customHeight="true" outlineLevel="0" collapsed="false">
      <c r="A25" s="6" t="s">
        <v>214</v>
      </c>
      <c r="B25" s="23" t="n">
        <v>0.005</v>
      </c>
      <c r="D25" s="6" t="s">
        <v>215</v>
      </c>
    </row>
    <row r="26" customFormat="false" ht="33.75" hidden="false" customHeight="true" outlineLevel="0" collapsed="false">
      <c r="A26" s="6" t="s">
        <v>216</v>
      </c>
      <c r="B26" s="21" t="n">
        <v>7</v>
      </c>
      <c r="D26" s="6" t="s">
        <v>217</v>
      </c>
    </row>
    <row r="27" customFormat="false" ht="33.75" hidden="false" customHeight="true" outlineLevel="0" collapsed="false">
      <c r="A27" s="6" t="s">
        <v>218</v>
      </c>
      <c r="B27" s="21" t="n">
        <v>1000000</v>
      </c>
      <c r="D27" s="6" t="s">
        <v>219</v>
      </c>
    </row>
    <row r="28" customFormat="false" ht="33.75" hidden="false" customHeight="true" outlineLevel="0" collapsed="false">
      <c r="A28" s="6" t="s">
        <v>220</v>
      </c>
      <c r="B28" s="21" t="n">
        <v>0.2</v>
      </c>
      <c r="D28" s="6" t="s">
        <v>221</v>
      </c>
    </row>
    <row r="29" customFormat="false" ht="33.75" hidden="false" customHeight="true" outlineLevel="0" collapsed="false">
      <c r="A29" s="6" t="s">
        <v>222</v>
      </c>
      <c r="B29" s="21" t="n">
        <v>0.08</v>
      </c>
      <c r="D29" s="6" t="s">
        <v>223</v>
      </c>
    </row>
    <row r="30" customFormat="false" ht="33.75" hidden="false" customHeight="true" outlineLevel="0" collapsed="false">
      <c r="A30" s="6" t="s">
        <v>224</v>
      </c>
      <c r="B30" s="21" t="n">
        <v>1</v>
      </c>
      <c r="D30" s="6" t="s">
        <v>225</v>
      </c>
    </row>
    <row r="31" customFormat="false" ht="33.75" hidden="false" customHeight="true" outlineLevel="0" collapsed="false">
      <c r="A31" s="6" t="s">
        <v>226</v>
      </c>
      <c r="B31" s="21" t="n">
        <v>2</v>
      </c>
      <c r="D31" s="6" t="s">
        <v>227</v>
      </c>
    </row>
    <row r="32" customFormat="false" ht="33.75" hidden="false" customHeight="true" outlineLevel="0" collapsed="false"/>
    <row r="33" customFormat="false" ht="33.75" hidden="false" customHeight="true" outlineLevel="0" collapsed="false">
      <c r="A33" s="25" t="s">
        <v>228</v>
      </c>
      <c r="B33" s="25"/>
      <c r="C33" s="25"/>
      <c r="D33" s="25"/>
    </row>
    <row r="34" customFormat="false" ht="33.75" hidden="false" customHeight="true" outlineLevel="0" collapsed="false">
      <c r="A34" s="6" t="s">
        <v>229</v>
      </c>
      <c r="B34" s="21" t="n">
        <v>20</v>
      </c>
      <c r="D34" s="6" t="s">
        <v>230</v>
      </c>
    </row>
    <row r="35" customFormat="false" ht="33.75" hidden="false" customHeight="true" outlineLevel="0" collapsed="false">
      <c r="A35" s="6" t="s">
        <v>231</v>
      </c>
      <c r="B35" s="21" t="n">
        <v>0.12</v>
      </c>
      <c r="D35" s="6" t="s">
        <v>232</v>
      </c>
    </row>
    <row r="36" customFormat="false" ht="33.75" hidden="false" customHeight="true" outlineLevel="0" collapsed="false">
      <c r="A36" s="6" t="s">
        <v>233</v>
      </c>
      <c r="B36" s="22" t="n">
        <v>80</v>
      </c>
      <c r="D36" s="6" t="s">
        <v>234</v>
      </c>
    </row>
    <row r="37" customFormat="false" ht="33.75" hidden="false" customHeight="true" outlineLevel="0" collapsed="false"/>
    <row r="38" customFormat="false" ht="33.75" hidden="false" customHeight="true" outlineLevel="0" collapsed="false">
      <c r="A38" s="4" t="s">
        <v>97</v>
      </c>
      <c r="B38" s="5"/>
      <c r="C38" s="5"/>
      <c r="D38" s="5"/>
    </row>
    <row r="39" customFormat="false" ht="33.75" hidden="false" customHeight="true" outlineLevel="0" collapsed="false">
      <c r="A39" s="6" t="s">
        <v>235</v>
      </c>
      <c r="B39" s="21" t="n">
        <v>550000</v>
      </c>
      <c r="D39" s="6" t="s">
        <v>236</v>
      </c>
    </row>
    <row r="40" customFormat="false" ht="33.75" hidden="false" customHeight="true" outlineLevel="0" collapsed="false">
      <c r="A40" s="6" t="s">
        <v>237</v>
      </c>
      <c r="B40" s="22" t="n">
        <v>650000</v>
      </c>
      <c r="D40" s="6" t="s">
        <v>238</v>
      </c>
    </row>
    <row r="41" customFormat="false" ht="33.75" hidden="false" customHeight="true" outlineLevel="0" collapsed="false">
      <c r="A41" s="6" t="s">
        <v>239</v>
      </c>
      <c r="B41" s="21" t="n">
        <v>350000</v>
      </c>
      <c r="D41" s="6" t="s">
        <v>240</v>
      </c>
    </row>
    <row r="42" customFormat="false" ht="33.75" hidden="false" customHeight="true" outlineLevel="0" collapsed="false">
      <c r="A42" s="6" t="s">
        <v>241</v>
      </c>
      <c r="B42" s="21" t="n">
        <v>250000</v>
      </c>
      <c r="D42" s="6" t="s">
        <v>242</v>
      </c>
    </row>
    <row r="43" customFormat="false" ht="33.75" hidden="false" customHeight="true" outlineLevel="0" collapsed="false">
      <c r="A43" s="6" t="s">
        <v>243</v>
      </c>
      <c r="B43" s="22" t="n">
        <v>200000</v>
      </c>
      <c r="D43" s="6" t="s">
        <v>244</v>
      </c>
    </row>
    <row r="44" customFormat="false" ht="33.75" hidden="false" customHeight="true" outlineLevel="0" collapsed="false">
      <c r="A44" s="11" t="s">
        <v>118</v>
      </c>
      <c r="B44" s="12" t="n">
        <f aca="false">SUM(B39:B43)-B5</f>
        <v>0</v>
      </c>
      <c r="D44" s="11" t="s">
        <v>91</v>
      </c>
    </row>
    <row r="45" customFormat="false" ht="33.75" hidden="false" customHeight="true" outlineLevel="0" collapsed="false">
      <c r="A45" s="24" t="s">
        <v>245</v>
      </c>
      <c r="B45" s="24"/>
      <c r="C45" s="24"/>
      <c r="D45" s="24"/>
    </row>
    <row r="46" customFormat="false" ht="33.75" hidden="false" customHeight="true" outlineLevel="0" collapsed="false">
      <c r="A46" s="6" t="s">
        <v>246</v>
      </c>
      <c r="B46" s="21" t="n">
        <v>7000</v>
      </c>
      <c r="D46" s="6" t="s">
        <v>247</v>
      </c>
    </row>
    <row r="47" customFormat="false" ht="33.75" hidden="false" customHeight="true" outlineLevel="0" collapsed="false">
      <c r="A47" s="6" t="s">
        <v>248</v>
      </c>
      <c r="B47" s="21" t="n">
        <v>14000</v>
      </c>
      <c r="D47" s="6" t="s">
        <v>249</v>
      </c>
    </row>
    <row r="48" customFormat="false" ht="33.75" hidden="false" customHeight="true" outlineLevel="0" collapsed="false">
      <c r="A48" s="6" t="s">
        <v>250</v>
      </c>
      <c r="B48" s="21" t="n">
        <v>22000</v>
      </c>
      <c r="D48" s="6" t="s">
        <v>251</v>
      </c>
    </row>
    <row r="49" customFormat="false" ht="33.75" hidden="false" customHeight="true" outlineLevel="0" collapsed="false">
      <c r="A49" s="6" t="s">
        <v>252</v>
      </c>
      <c r="B49" s="23" t="n">
        <v>8333</v>
      </c>
      <c r="D49" s="6" t="s">
        <v>253</v>
      </c>
    </row>
    <row r="50" customFormat="false" ht="33.75" hidden="false" customHeight="true" outlineLevel="0" collapsed="false">
      <c r="A50" s="6" t="s">
        <v>254</v>
      </c>
      <c r="B50" s="23" t="n">
        <v>0.1</v>
      </c>
      <c r="D50" s="6" t="s">
        <v>255</v>
      </c>
    </row>
  </sheetData>
  <autoFilter ref="A5:D50"/>
  <mergeCells count="9">
    <mergeCell ref="A1:D1"/>
    <mergeCell ref="A2:D2"/>
    <mergeCell ref="A4:D4"/>
    <mergeCell ref="A11:D11"/>
    <mergeCell ref="A22:D22"/>
    <mergeCell ref="A23:D23"/>
    <mergeCell ref="A24:D24"/>
    <mergeCell ref="A33:D33"/>
    <mergeCell ref="A45:D45"/>
  </mergeCell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true"/>
  </sheetPr>
  <dimension ref="A1:AC24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679687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34"/>
    <col collapsed="false" customWidth="true" hidden="false" outlineLevel="0" max="29" min="3" style="1" width="13"/>
  </cols>
  <sheetData>
    <row r="1" customFormat="false" ht="30" hidden="false" customHeight="true" outlineLevel="0" collapsed="false">
      <c r="A1" s="2" t="s">
        <v>256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customFormat="false" ht="24" hidden="false" customHeight="true" outlineLevel="0" collapsed="false">
      <c r="A2" s="26" t="s">
        <v>257</v>
      </c>
      <c r="B2" s="26" t="s">
        <v>258</v>
      </c>
      <c r="C2" s="26" t="s">
        <v>259</v>
      </c>
      <c r="D2" s="26" t="s">
        <v>260</v>
      </c>
      <c r="E2" s="26" t="s">
        <v>261</v>
      </c>
      <c r="F2" s="26" t="s">
        <v>262</v>
      </c>
      <c r="G2" s="26" t="s">
        <v>263</v>
      </c>
      <c r="H2" s="26" t="s">
        <v>264</v>
      </c>
      <c r="I2" s="26" t="s">
        <v>265</v>
      </c>
      <c r="J2" s="26" t="s">
        <v>266</v>
      </c>
      <c r="K2" s="26" t="s">
        <v>267</v>
      </c>
      <c r="L2" s="26" t="s">
        <v>268</v>
      </c>
      <c r="M2" s="26" t="s">
        <v>269</v>
      </c>
      <c r="N2" s="26" t="s">
        <v>270</v>
      </c>
      <c r="O2" s="26" t="s">
        <v>271</v>
      </c>
      <c r="P2" s="26" t="s">
        <v>272</v>
      </c>
      <c r="Q2" s="26" t="s">
        <v>273</v>
      </c>
      <c r="R2" s="26" t="s">
        <v>274</v>
      </c>
      <c r="S2" s="26" t="s">
        <v>275</v>
      </c>
      <c r="T2" s="26" t="s">
        <v>276</v>
      </c>
      <c r="U2" s="26" t="s">
        <v>277</v>
      </c>
      <c r="V2" s="26" t="s">
        <v>278</v>
      </c>
      <c r="W2" s="26" t="s">
        <v>279</v>
      </c>
      <c r="X2" s="26" t="s">
        <v>280</v>
      </c>
      <c r="Y2" s="26" t="s">
        <v>281</v>
      </c>
      <c r="Z2" s="26" t="s">
        <v>282</v>
      </c>
      <c r="AA2" s="26" t="s">
        <v>283</v>
      </c>
      <c r="AB2" s="26" t="s">
        <v>284</v>
      </c>
      <c r="AC2" s="26" t="s">
        <v>285</v>
      </c>
    </row>
    <row r="3" customFormat="false" ht="10.5" hidden="false" customHeight="true" outlineLevel="0" collapsed="false">
      <c r="C3" s="27" t="s">
        <v>286</v>
      </c>
      <c r="D3" s="27" t="s">
        <v>286</v>
      </c>
      <c r="E3" s="27" t="s">
        <v>286</v>
      </c>
      <c r="F3" s="27" t="s">
        <v>286</v>
      </c>
      <c r="G3" s="27" t="s">
        <v>286</v>
      </c>
      <c r="H3" s="27" t="s">
        <v>286</v>
      </c>
      <c r="I3" s="28" t="s">
        <v>287</v>
      </c>
      <c r="J3" s="28" t="s">
        <v>287</v>
      </c>
      <c r="K3" s="28" t="s">
        <v>287</v>
      </c>
      <c r="L3" s="28" t="s">
        <v>287</v>
      </c>
      <c r="M3" s="28" t="s">
        <v>287</v>
      </c>
      <c r="N3" s="28" t="s">
        <v>287</v>
      </c>
      <c r="O3" s="28" t="s">
        <v>287</v>
      </c>
      <c r="P3" s="28" t="s">
        <v>287</v>
      </c>
      <c r="Q3" s="28" t="s">
        <v>287</v>
      </c>
      <c r="R3" s="28" t="s">
        <v>287</v>
      </c>
      <c r="S3" s="28" t="s">
        <v>287</v>
      </c>
      <c r="T3" s="28" t="s">
        <v>287</v>
      </c>
      <c r="U3" s="28" t="s">
        <v>287</v>
      </c>
      <c r="V3" s="28" t="s">
        <v>287</v>
      </c>
      <c r="W3" s="28" t="s">
        <v>287</v>
      </c>
      <c r="X3" s="28" t="s">
        <v>287</v>
      </c>
      <c r="Y3" s="28" t="s">
        <v>287</v>
      </c>
      <c r="Z3" s="28" t="s">
        <v>287</v>
      </c>
    </row>
    <row r="4" customFormat="false" ht="21.75" hidden="false" customHeight="true" outlineLevel="0" collapsed="false">
      <c r="A4" s="4" t="s">
        <v>288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customFormat="false" ht="13.5" hidden="false" customHeight="true" outlineLevel="0" collapsed="false">
      <c r="A5" s="6" t="s">
        <v>289</v>
      </c>
      <c r="B5" s="6" t="s">
        <v>290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f aca="false">Assumptions!$B$27</f>
        <v>1000000</v>
      </c>
      <c r="J5" s="8" t="n">
        <f aca="false">I5*(1+Assumptions!$B$28)</f>
        <v>1200000</v>
      </c>
      <c r="K5" s="8" t="n">
        <f aca="false">J5*(1+Assumptions!$B$28)</f>
        <v>1440000</v>
      </c>
      <c r="L5" s="8" t="n">
        <f aca="false">K5*(1+Assumptions!$B$28)</f>
        <v>1728000</v>
      </c>
      <c r="M5" s="8" t="n">
        <f aca="false">L5*(1+Assumptions!$B$28)</f>
        <v>2073600</v>
      </c>
      <c r="N5" s="8" t="n">
        <f aca="false">M5*(1+Assumptions!$B$28)</f>
        <v>2488320</v>
      </c>
      <c r="O5" s="8" t="n">
        <f aca="false">N5*(1+Assumptions!$B$29)</f>
        <v>2687385.6</v>
      </c>
      <c r="P5" s="8" t="n">
        <f aca="false">O5*(1+Assumptions!$B$29)</f>
        <v>2902376.448</v>
      </c>
      <c r="Q5" s="8" t="n">
        <f aca="false">P5*(1+Assumptions!$B$29)</f>
        <v>3134566.56384</v>
      </c>
      <c r="R5" s="8" t="n">
        <f aca="false">Q5*(1+Assumptions!$B$29)</f>
        <v>3385331.8889472</v>
      </c>
      <c r="S5" s="8" t="n">
        <f aca="false">R5*(1+Assumptions!$B$29)</f>
        <v>3656158.44006298</v>
      </c>
      <c r="T5" s="8" t="n">
        <f aca="false">S5*(1+Assumptions!$B$29)</f>
        <v>3948651.11526802</v>
      </c>
      <c r="U5" s="8" t="n">
        <f aca="false">T5*(1+Assumptions!$B$29)</f>
        <v>4264543.20448946</v>
      </c>
      <c r="V5" s="8" t="n">
        <f aca="false">U5*(1+Assumptions!$B$29)</f>
        <v>4605706.66084861</v>
      </c>
      <c r="W5" s="8" t="n">
        <f aca="false">V5*(1+Assumptions!$B$29)</f>
        <v>4974163.1937165</v>
      </c>
      <c r="X5" s="8" t="n">
        <f aca="false">W5*(1+Assumptions!$B$29)</f>
        <v>5372096.24921382</v>
      </c>
      <c r="Y5" s="8" t="n">
        <f aca="false">X5*(1+Assumptions!$B$29)</f>
        <v>5801863.94915093</v>
      </c>
      <c r="Z5" s="8" t="n">
        <f aca="false">Y5*(1+Assumptions!$B$29)</f>
        <v>6266013.065083</v>
      </c>
      <c r="AA5" s="8" t="n">
        <f aca="false">SUM(C5:Z5)</f>
        <v>60928776.3786205</v>
      </c>
      <c r="AB5" s="8" t="n">
        <f aca="false">SUM(C5:N5)</f>
        <v>9929920</v>
      </c>
      <c r="AC5" s="8" t="n">
        <f aca="false">SUM(O5:Z5)</f>
        <v>50998856.3786205</v>
      </c>
    </row>
    <row r="6" customFormat="false" ht="13.5" hidden="false" customHeight="true" outlineLevel="0" collapsed="false">
      <c r="A6" s="6" t="s">
        <v>291</v>
      </c>
      <c r="B6" s="6" t="s">
        <v>292</v>
      </c>
      <c r="C6" s="8" t="n">
        <f aca="false">C5*Assumptions!$B$25</f>
        <v>0</v>
      </c>
      <c r="D6" s="8" t="n">
        <f aca="false">D5*Assumptions!$B$25</f>
        <v>0</v>
      </c>
      <c r="E6" s="8" t="n">
        <f aca="false">E5*Assumptions!$B$25</f>
        <v>0</v>
      </c>
      <c r="F6" s="8" t="n">
        <f aca="false">F5*Assumptions!$B$25</f>
        <v>0</v>
      </c>
      <c r="G6" s="8" t="n">
        <f aca="false">G5*Assumptions!$B$25</f>
        <v>0</v>
      </c>
      <c r="H6" s="8" t="n">
        <f aca="false">H5*Assumptions!$B$25</f>
        <v>0</v>
      </c>
      <c r="I6" s="8" t="n">
        <f aca="false">I5*Assumptions!$B$25</f>
        <v>5000</v>
      </c>
      <c r="J6" s="8" t="n">
        <f aca="false">J5*Assumptions!$B$25</f>
        <v>6000</v>
      </c>
      <c r="K6" s="8" t="n">
        <f aca="false">K5*Assumptions!$B$25</f>
        <v>7200</v>
      </c>
      <c r="L6" s="8" t="n">
        <f aca="false">L5*Assumptions!$B$25</f>
        <v>8640</v>
      </c>
      <c r="M6" s="8" t="n">
        <f aca="false">M5*Assumptions!$B$25</f>
        <v>10368</v>
      </c>
      <c r="N6" s="8" t="n">
        <f aca="false">N5*Assumptions!$B$25</f>
        <v>12441.6</v>
      </c>
      <c r="O6" s="8" t="n">
        <f aca="false">O5*Assumptions!$B$25</f>
        <v>13436.928</v>
      </c>
      <c r="P6" s="8" t="n">
        <f aca="false">P5*Assumptions!$B$25</f>
        <v>14511.88224</v>
      </c>
      <c r="Q6" s="8" t="n">
        <f aca="false">Q5*Assumptions!$B$25</f>
        <v>15672.8328192</v>
      </c>
      <c r="R6" s="8" t="n">
        <f aca="false">R5*Assumptions!$B$25</f>
        <v>16926.659444736</v>
      </c>
      <c r="S6" s="8" t="n">
        <f aca="false">S5*Assumptions!$B$25</f>
        <v>18280.7922003149</v>
      </c>
      <c r="T6" s="8" t="n">
        <f aca="false">T5*Assumptions!$B$25</f>
        <v>19743.2555763401</v>
      </c>
      <c r="U6" s="8" t="n">
        <f aca="false">U5*Assumptions!$B$25</f>
        <v>21322.7160224473</v>
      </c>
      <c r="V6" s="8" t="n">
        <f aca="false">V5*Assumptions!$B$25</f>
        <v>23028.5333042431</v>
      </c>
      <c r="W6" s="8" t="n">
        <f aca="false">W5*Assumptions!$B$25</f>
        <v>24870.8159685825</v>
      </c>
      <c r="X6" s="8" t="n">
        <f aca="false">X5*Assumptions!$B$25</f>
        <v>26860.4812460691</v>
      </c>
      <c r="Y6" s="8" t="n">
        <f aca="false">Y5*Assumptions!$B$25</f>
        <v>29009.3197457546</v>
      </c>
      <c r="Z6" s="8" t="n">
        <f aca="false">Z5*Assumptions!$B$25</f>
        <v>31330.065325415</v>
      </c>
      <c r="AA6" s="29" t="n">
        <f aca="false">SUM(C6:Z6)</f>
        <v>304643.881893103</v>
      </c>
      <c r="AB6" s="29" t="n">
        <f aca="false">SUM(C6:N6)</f>
        <v>49649.6</v>
      </c>
      <c r="AC6" s="29" t="n">
        <f aca="false">SUM(O6:Z6)</f>
        <v>254994.281893103</v>
      </c>
    </row>
    <row r="7" customFormat="false" ht="13.5" hidden="false" customHeight="true" outlineLevel="0" collapsed="false">
      <c r="A7" s="6" t="s">
        <v>293</v>
      </c>
      <c r="B7" s="6" t="s">
        <v>294</v>
      </c>
      <c r="C7" s="7" t="n">
        <f aca="false">Assumptions!$B$34*(1+Assumptions!$B$35)^0*Assumptions!$B$36</f>
        <v>1600</v>
      </c>
      <c r="D7" s="7" t="n">
        <f aca="false">Assumptions!$B$34*(1+Assumptions!$B$35)^1*Assumptions!$B$36</f>
        <v>1792</v>
      </c>
      <c r="E7" s="7" t="n">
        <f aca="false">Assumptions!$B$34*(1+Assumptions!$B$35)^2*Assumptions!$B$36</f>
        <v>2007.04</v>
      </c>
      <c r="F7" s="7" t="n">
        <f aca="false">Assumptions!$B$34*(1+Assumptions!$B$35)^3*Assumptions!$B$36</f>
        <v>2247.8848</v>
      </c>
      <c r="G7" s="7" t="n">
        <f aca="false">Assumptions!$B$34*(1+Assumptions!$B$35)^4*Assumptions!$B$36</f>
        <v>2517.630976</v>
      </c>
      <c r="H7" s="7" t="n">
        <f aca="false">Assumptions!$B$34*(1+Assumptions!$B$35)^5*Assumptions!$B$36</f>
        <v>2819.74669312</v>
      </c>
      <c r="I7" s="7" t="n">
        <f aca="false">Assumptions!$B$34*(1+Assumptions!$B$35)^6*Assumptions!$B$36</f>
        <v>3158.1162962944</v>
      </c>
      <c r="J7" s="7" t="n">
        <f aca="false">Assumptions!$B$34*(1+Assumptions!$B$35)^7*Assumptions!$B$36</f>
        <v>3537.09025184973</v>
      </c>
      <c r="K7" s="7" t="n">
        <f aca="false">Assumptions!$B$34*(1+Assumptions!$B$35)^8*Assumptions!$B$36</f>
        <v>3961.5410820717</v>
      </c>
      <c r="L7" s="7" t="n">
        <f aca="false">Assumptions!$B$34*(1+Assumptions!$B$35)^9*Assumptions!$B$36</f>
        <v>4436.9260119203</v>
      </c>
      <c r="M7" s="7" t="n">
        <f aca="false">Assumptions!$B$34*(1+Assumptions!$B$35)^10*Assumptions!$B$36</f>
        <v>4969.35713335074</v>
      </c>
      <c r="N7" s="7" t="n">
        <f aca="false">Assumptions!$B$34*(1+Assumptions!$B$35)^11*Assumptions!$B$36</f>
        <v>5565.67998935283</v>
      </c>
      <c r="O7" s="7" t="n">
        <f aca="false">Assumptions!$B$34*(1+Assumptions!$B$35)^12*Assumptions!$B$36</f>
        <v>6233.56158807517</v>
      </c>
      <c r="P7" s="7" t="n">
        <f aca="false">Assumptions!$B$34*(1+Assumptions!$B$35)^13*Assumptions!$B$36</f>
        <v>6981.58897864419</v>
      </c>
      <c r="Q7" s="7" t="n">
        <f aca="false">Assumptions!$B$34*(1+Assumptions!$B$35)^14*Assumptions!$B$36</f>
        <v>7819.37965608149</v>
      </c>
      <c r="R7" s="7" t="n">
        <f aca="false">Assumptions!$B$34*(1+Assumptions!$B$35)^15*Assumptions!$B$36</f>
        <v>8757.70521481127</v>
      </c>
      <c r="S7" s="7" t="n">
        <f aca="false">Assumptions!$B$34*(1+Assumptions!$B$35)^16*Assumptions!$B$36</f>
        <v>9808.62984058863</v>
      </c>
      <c r="T7" s="7" t="n">
        <f aca="false">Assumptions!$B$34*(1+Assumptions!$B$35)^17*Assumptions!$B$36</f>
        <v>10985.6654214593</v>
      </c>
      <c r="U7" s="7" t="n">
        <f aca="false">Assumptions!$B$34*(1+Assumptions!$B$35)^18*Assumptions!$B$36</f>
        <v>12303.9452720344</v>
      </c>
      <c r="V7" s="7" t="n">
        <f aca="false">Assumptions!$B$34*(1+Assumptions!$B$35)^19*Assumptions!$B$36</f>
        <v>13780.4187046785</v>
      </c>
      <c r="W7" s="7" t="n">
        <f aca="false">Assumptions!$B$34*(1+Assumptions!$B$35)^20*Assumptions!$B$36</f>
        <v>15434.0689492399</v>
      </c>
      <c r="X7" s="7" t="n">
        <f aca="false">Assumptions!$B$34*(1+Assumptions!$B$35)^21*Assumptions!$B$36</f>
        <v>17286.1572231487</v>
      </c>
      <c r="Y7" s="7" t="n">
        <f aca="false">Assumptions!$B$34*(1+Assumptions!$B$35)^22*Assumptions!$B$36</f>
        <v>19360.4960899266</v>
      </c>
      <c r="Z7" s="7" t="n">
        <f aca="false">Assumptions!$B$34*(1+Assumptions!$B$35)^23*Assumptions!$B$36</f>
        <v>21683.7556207178</v>
      </c>
      <c r="AA7" s="30" t="n">
        <f aca="false">SUM(C7:Z7)</f>
        <v>189048.385793366</v>
      </c>
      <c r="AB7" s="30" t="n">
        <f aca="false">SUM(C7:N7)</f>
        <v>38613.0132339597</v>
      </c>
      <c r="AC7" s="30" t="n">
        <f aca="false">SUM(O7:Z7)</f>
        <v>150435.372559406</v>
      </c>
    </row>
    <row r="8" customFormat="false" ht="13.5" hidden="false" customHeight="true" outlineLevel="0" collapsed="false">
      <c r="A8" s="11" t="s">
        <v>295</v>
      </c>
      <c r="B8" s="11" t="s">
        <v>77</v>
      </c>
      <c r="C8" s="16" t="n">
        <f aca="false">C6+C7</f>
        <v>1600</v>
      </c>
      <c r="D8" s="16" t="n">
        <f aca="false">D6+D7</f>
        <v>1792</v>
      </c>
      <c r="E8" s="16" t="n">
        <f aca="false">E6+E7</f>
        <v>2007.04</v>
      </c>
      <c r="F8" s="16" t="n">
        <f aca="false">F6+F7</f>
        <v>2247.8848</v>
      </c>
      <c r="G8" s="16" t="n">
        <f aca="false">G6+G7</f>
        <v>2517.630976</v>
      </c>
      <c r="H8" s="16" t="n">
        <f aca="false">H6+H7</f>
        <v>2819.74669312</v>
      </c>
      <c r="I8" s="16" t="n">
        <f aca="false">I6+I7</f>
        <v>8158.1162962944</v>
      </c>
      <c r="J8" s="16" t="n">
        <f aca="false">J6+J7</f>
        <v>9537.09025184973</v>
      </c>
      <c r="K8" s="16" t="n">
        <f aca="false">K6+K7</f>
        <v>11161.5410820717</v>
      </c>
      <c r="L8" s="16" t="n">
        <f aca="false">L6+L7</f>
        <v>13076.9260119203</v>
      </c>
      <c r="M8" s="16" t="n">
        <f aca="false">M6+M7</f>
        <v>15337.3571333507</v>
      </c>
      <c r="N8" s="16" t="n">
        <f aca="false">N6+N7</f>
        <v>18007.2799893528</v>
      </c>
      <c r="O8" s="16" t="n">
        <f aca="false">O6+O7</f>
        <v>19670.4895880752</v>
      </c>
      <c r="P8" s="16" t="n">
        <f aca="false">P6+P7</f>
        <v>21493.4712186442</v>
      </c>
      <c r="Q8" s="16" t="n">
        <f aca="false">Q6+Q7</f>
        <v>23492.2124752815</v>
      </c>
      <c r="R8" s="16" t="n">
        <f aca="false">R6+R7</f>
        <v>25684.3646595473</v>
      </c>
      <c r="S8" s="16" t="n">
        <f aca="false">S6+S7</f>
        <v>28089.4220409035</v>
      </c>
      <c r="T8" s="16" t="n">
        <f aca="false">T6+T7</f>
        <v>30728.9209977993</v>
      </c>
      <c r="U8" s="16" t="n">
        <f aca="false">U6+U7</f>
        <v>33626.6612944817</v>
      </c>
      <c r="V8" s="16" t="n">
        <f aca="false">V6+V7</f>
        <v>36808.9520089216</v>
      </c>
      <c r="W8" s="16" t="n">
        <f aca="false">W6+W7</f>
        <v>40304.8849178224</v>
      </c>
      <c r="X8" s="16" t="n">
        <f aca="false">X6+X7</f>
        <v>44146.6384692178</v>
      </c>
      <c r="Y8" s="16" t="n">
        <f aca="false">Y6+Y7</f>
        <v>48369.8158356812</v>
      </c>
      <c r="Z8" s="16" t="n">
        <f aca="false">Z6+Z7</f>
        <v>53013.8209461328</v>
      </c>
      <c r="AA8" s="16" t="n">
        <f aca="false">SUM(C8:Z8)</f>
        <v>493692.267686468</v>
      </c>
      <c r="AB8" s="16" t="n">
        <f aca="false">SUM(C8:N8)</f>
        <v>88262.6132339597</v>
      </c>
      <c r="AC8" s="16" t="n">
        <f aca="false">SUM(O8:Z8)</f>
        <v>405429.654452508</v>
      </c>
    </row>
    <row r="9" customFormat="false" ht="13.5" hidden="false" customHeight="true" outlineLevel="0" collapsed="false">
      <c r="A9" s="6" t="s">
        <v>296</v>
      </c>
      <c r="B9" s="6" t="s">
        <v>297</v>
      </c>
      <c r="C9" s="7" t="n">
        <f aca="false">Assumptions!$B$5</f>
        <v>2000000</v>
      </c>
      <c r="D9" s="7" t="n">
        <v>0</v>
      </c>
      <c r="E9" s="7" t="n">
        <v>0</v>
      </c>
      <c r="F9" s="7" t="n">
        <v>0</v>
      </c>
      <c r="G9" s="7" t="n">
        <v>0</v>
      </c>
      <c r="H9" s="7" t="n">
        <v>0</v>
      </c>
      <c r="I9" s="7" t="n">
        <v>0</v>
      </c>
      <c r="J9" s="7" t="n">
        <v>0</v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0</v>
      </c>
      <c r="T9" s="7" t="n">
        <v>0</v>
      </c>
      <c r="U9" s="7" t="n">
        <v>0</v>
      </c>
      <c r="V9" s="7" t="n">
        <v>0</v>
      </c>
      <c r="W9" s="7" t="n">
        <v>0</v>
      </c>
      <c r="X9" s="7" t="n">
        <v>0</v>
      </c>
      <c r="Y9" s="7" t="n">
        <v>0</v>
      </c>
      <c r="Z9" s="7" t="n">
        <v>0</v>
      </c>
      <c r="AA9" s="30" t="n">
        <f aca="false">SUM(C9:Z9)</f>
        <v>2000000</v>
      </c>
      <c r="AB9" s="30" t="n">
        <f aca="false">SUM(C9:N9)</f>
        <v>2000000</v>
      </c>
      <c r="AC9" s="30" t="n">
        <f aca="false">SUM(O9:Z9)</f>
        <v>0</v>
      </c>
    </row>
    <row r="10" customFormat="false" ht="21.75" hidden="false" customHeight="true" outlineLevel="0" collapsed="false">
      <c r="A10" s="4" t="s">
        <v>298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customFormat="false" ht="13.5" hidden="false" customHeight="true" outlineLevel="0" collapsed="false">
      <c r="A11" s="6" t="s">
        <v>299</v>
      </c>
      <c r="B11" s="6" t="s">
        <v>300</v>
      </c>
      <c r="C11" s="8" t="n">
        <v>-12000</v>
      </c>
      <c r="D11" s="8" t="n">
        <v>-12000</v>
      </c>
      <c r="E11" s="8" t="n">
        <v>-12000</v>
      </c>
      <c r="F11" s="8" t="n">
        <v>-12000</v>
      </c>
      <c r="G11" s="8" t="n">
        <v>-12000</v>
      </c>
      <c r="H11" s="8" t="n">
        <v>-12000</v>
      </c>
      <c r="I11" s="8" t="n">
        <v>-4000</v>
      </c>
      <c r="J11" s="8" t="n">
        <v>-4000</v>
      </c>
      <c r="K11" s="8" t="n">
        <v>-4000</v>
      </c>
      <c r="L11" s="8" t="n">
        <v>-4000</v>
      </c>
      <c r="M11" s="8" t="n">
        <v>-4000</v>
      </c>
      <c r="N11" s="8" t="n">
        <v>-4000</v>
      </c>
      <c r="O11" s="8" t="n">
        <v>-4000</v>
      </c>
      <c r="P11" s="8" t="n">
        <v>-4000</v>
      </c>
      <c r="Q11" s="8" t="n">
        <v>-4000</v>
      </c>
      <c r="R11" s="8" t="n">
        <v>-4000</v>
      </c>
      <c r="S11" s="8" t="n">
        <v>-4000</v>
      </c>
      <c r="T11" s="8" t="n">
        <v>-4000</v>
      </c>
      <c r="U11" s="8" t="n">
        <v>-4000</v>
      </c>
      <c r="V11" s="8" t="n">
        <v>-4000</v>
      </c>
      <c r="W11" s="8" t="n">
        <v>-4000</v>
      </c>
      <c r="X11" s="8" t="n">
        <v>-4000</v>
      </c>
      <c r="Y11" s="8" t="n">
        <v>-4000</v>
      </c>
      <c r="Z11" s="8" t="n">
        <v>-4000</v>
      </c>
      <c r="AA11" s="29" t="n">
        <f aca="false">SUM(C11:Z11)</f>
        <v>-144000</v>
      </c>
      <c r="AB11" s="29" t="n">
        <f aca="false">SUM(C11:N11)</f>
        <v>-96000</v>
      </c>
      <c r="AC11" s="29" t="n">
        <f aca="false">SUM(O11:Z11)</f>
        <v>-48000</v>
      </c>
    </row>
    <row r="12" customFormat="false" ht="13.5" hidden="false" customHeight="true" outlineLevel="0" collapsed="false">
      <c r="A12" s="6" t="s">
        <v>110</v>
      </c>
      <c r="B12" s="6" t="s">
        <v>301</v>
      </c>
      <c r="C12" s="8" t="n">
        <v>-22000</v>
      </c>
      <c r="D12" s="8" t="n">
        <v>-22000</v>
      </c>
      <c r="E12" s="8" t="n">
        <v>-22000</v>
      </c>
      <c r="F12" s="8" t="n">
        <v>-22000</v>
      </c>
      <c r="G12" s="8" t="n">
        <v>-22000</v>
      </c>
      <c r="H12" s="8" t="n">
        <v>-22000</v>
      </c>
      <c r="I12" s="8" t="n">
        <v>-9000</v>
      </c>
      <c r="J12" s="8" t="n">
        <v>-9000</v>
      </c>
      <c r="K12" s="8" t="n">
        <v>-9000</v>
      </c>
      <c r="L12" s="8" t="n">
        <v>-9000</v>
      </c>
      <c r="M12" s="8" t="n">
        <v>-9000</v>
      </c>
      <c r="N12" s="8" t="n">
        <v>-9000</v>
      </c>
      <c r="O12" s="8" t="n">
        <v>-9000</v>
      </c>
      <c r="P12" s="8" t="n">
        <v>-9000</v>
      </c>
      <c r="Q12" s="8" t="n">
        <v>-9000</v>
      </c>
      <c r="R12" s="8" t="n">
        <v>-9000</v>
      </c>
      <c r="S12" s="8" t="n">
        <v>-9000</v>
      </c>
      <c r="T12" s="8" t="n">
        <v>-9000</v>
      </c>
      <c r="U12" s="8" t="n">
        <v>-9000</v>
      </c>
      <c r="V12" s="8" t="n">
        <v>-9000</v>
      </c>
      <c r="W12" s="8" t="n">
        <v>-9000</v>
      </c>
      <c r="X12" s="8" t="n">
        <v>-9000</v>
      </c>
      <c r="Y12" s="8" t="n">
        <v>-9000</v>
      </c>
      <c r="Z12" s="8" t="n">
        <v>-9000</v>
      </c>
      <c r="AA12" s="29" t="n">
        <f aca="false">SUM(C12:Z12)</f>
        <v>-294000</v>
      </c>
      <c r="AB12" s="29" t="n">
        <f aca="false">SUM(C12:N12)</f>
        <v>-186000</v>
      </c>
      <c r="AC12" s="29" t="n">
        <f aca="false">SUM(O12:Z12)</f>
        <v>-108000</v>
      </c>
    </row>
    <row r="13" customFormat="false" ht="13.5" hidden="false" customHeight="true" outlineLevel="0" collapsed="false">
      <c r="A13" s="6" t="s">
        <v>302</v>
      </c>
      <c r="B13" s="6" t="s">
        <v>303</v>
      </c>
      <c r="C13" s="8" t="n">
        <v>-10000</v>
      </c>
      <c r="D13" s="8" t="n">
        <v>-12000</v>
      </c>
      <c r="E13" s="8" t="n">
        <v>-14000</v>
      </c>
      <c r="F13" s="8" t="n">
        <v>-16000</v>
      </c>
      <c r="G13" s="8" t="n">
        <v>-20000</v>
      </c>
      <c r="H13" s="8" t="n">
        <v>-26000</v>
      </c>
      <c r="I13" s="8" t="n">
        <v>-32000</v>
      </c>
      <c r="J13" s="8" t="n">
        <v>-24000</v>
      </c>
      <c r="K13" s="8" t="n">
        <v>-20000</v>
      </c>
      <c r="L13" s="8" t="n">
        <v>-18000</v>
      </c>
      <c r="M13" s="8" t="n">
        <v>-18000</v>
      </c>
      <c r="N13" s="8" t="n">
        <v>-18000</v>
      </c>
      <c r="O13" s="8" t="n">
        <v>-18000</v>
      </c>
      <c r="P13" s="8" t="n">
        <v>-18000</v>
      </c>
      <c r="Q13" s="8" t="n">
        <v>-18000</v>
      </c>
      <c r="R13" s="8" t="n">
        <v>-18000</v>
      </c>
      <c r="S13" s="8" t="n">
        <v>-18000</v>
      </c>
      <c r="T13" s="8" t="n">
        <v>-18000</v>
      </c>
      <c r="U13" s="8" t="n">
        <v>-18000</v>
      </c>
      <c r="V13" s="8" t="n">
        <v>-18000</v>
      </c>
      <c r="W13" s="8" t="n">
        <v>-18000</v>
      </c>
      <c r="X13" s="8" t="n">
        <v>-18000</v>
      </c>
      <c r="Y13" s="8" t="n">
        <v>-18000</v>
      </c>
      <c r="Z13" s="8" t="n">
        <v>-18000</v>
      </c>
      <c r="AA13" s="29" t="n">
        <f aca="false">SUM(C13:Z13)</f>
        <v>-444000</v>
      </c>
      <c r="AB13" s="29" t="n">
        <f aca="false">SUM(C13:N13)</f>
        <v>-228000</v>
      </c>
      <c r="AC13" s="29" t="n">
        <f aca="false">SUM(O13:Z13)</f>
        <v>-216000</v>
      </c>
    </row>
    <row r="14" customFormat="false" ht="13.5" hidden="false" customHeight="true" outlineLevel="0" collapsed="false">
      <c r="A14" s="6" t="s">
        <v>304</v>
      </c>
      <c r="B14" s="6" t="s">
        <v>305</v>
      </c>
      <c r="C14" s="10" t="n">
        <f aca="false">-'Team Plan'!C11</f>
        <v>-22000</v>
      </c>
      <c r="D14" s="10" t="n">
        <f aca="false">-'Team Plan'!D11</f>
        <v>-22000</v>
      </c>
      <c r="E14" s="10" t="n">
        <f aca="false">-'Team Plan'!E11</f>
        <v>-27000</v>
      </c>
      <c r="F14" s="10" t="n">
        <f aca="false">-'Team Plan'!F11</f>
        <v>-30000</v>
      </c>
      <c r="G14" s="10" t="n">
        <f aca="false">-'Team Plan'!G11</f>
        <v>-30000</v>
      </c>
      <c r="H14" s="10" t="n">
        <f aca="false">-'Team Plan'!H11</f>
        <v>-30000</v>
      </c>
      <c r="I14" s="10" t="n">
        <f aca="false">-'Team Plan'!I11</f>
        <v>-36000</v>
      </c>
      <c r="J14" s="10" t="n">
        <f aca="false">-'Team Plan'!J11</f>
        <v>-36000</v>
      </c>
      <c r="K14" s="10" t="n">
        <f aca="false">-'Team Plan'!K11</f>
        <v>-36000</v>
      </c>
      <c r="L14" s="10" t="n">
        <f aca="false">-'Team Plan'!L11</f>
        <v>-36000</v>
      </c>
      <c r="M14" s="10" t="n">
        <f aca="false">-'Team Plan'!M11</f>
        <v>-36000</v>
      </c>
      <c r="N14" s="10" t="n">
        <f aca="false">-'Team Plan'!N11</f>
        <v>-36000</v>
      </c>
      <c r="O14" s="10" t="n">
        <f aca="false">-'Team Plan'!O11</f>
        <v>-36000</v>
      </c>
      <c r="P14" s="10" t="n">
        <f aca="false">-'Team Plan'!P11</f>
        <v>-36000</v>
      </c>
      <c r="Q14" s="10" t="n">
        <f aca="false">-'Team Plan'!Q11</f>
        <v>-36000</v>
      </c>
      <c r="R14" s="10" t="n">
        <f aca="false">-'Team Plan'!R11</f>
        <v>-36000</v>
      </c>
      <c r="S14" s="10" t="n">
        <f aca="false">-'Team Plan'!S11</f>
        <v>-36000</v>
      </c>
      <c r="T14" s="10" t="n">
        <f aca="false">-'Team Plan'!T11</f>
        <v>-36000</v>
      </c>
      <c r="U14" s="10" t="n">
        <f aca="false">-'Team Plan'!U11</f>
        <v>-34000</v>
      </c>
      <c r="V14" s="10" t="n">
        <f aca="false">-'Team Plan'!V11</f>
        <v>-34000</v>
      </c>
      <c r="W14" s="10" t="n">
        <f aca="false">-'Team Plan'!W11</f>
        <v>-34000</v>
      </c>
      <c r="X14" s="10" t="n">
        <f aca="false">-'Team Plan'!X11</f>
        <v>-34000</v>
      </c>
      <c r="Y14" s="10" t="n">
        <f aca="false">-'Team Plan'!Y11</f>
        <v>-34000</v>
      </c>
      <c r="Z14" s="10" t="n">
        <f aca="false">-'Team Plan'!Z11</f>
        <v>-34000</v>
      </c>
      <c r="AA14" s="31" t="n">
        <f aca="false">SUM(C14:Z14)</f>
        <v>-797000</v>
      </c>
      <c r="AB14" s="31" t="n">
        <f aca="false">SUM(C14:N14)</f>
        <v>-377000</v>
      </c>
      <c r="AC14" s="31" t="n">
        <f aca="false">SUM(O14:Z14)</f>
        <v>-420000</v>
      </c>
    </row>
    <row r="15" customFormat="false" ht="13.5" hidden="false" customHeight="true" outlineLevel="0" collapsed="false">
      <c r="A15" s="6" t="s">
        <v>306</v>
      </c>
      <c r="B15" s="6" t="s">
        <v>307</v>
      </c>
      <c r="C15" s="10" t="n">
        <f aca="false">(C11+C12+C13+C14)*Assumptions!$B$50</f>
        <v>-6600</v>
      </c>
      <c r="D15" s="10" t="n">
        <f aca="false">(D11+D12+D13+D14)*Assumptions!$B$50</f>
        <v>-6800</v>
      </c>
      <c r="E15" s="10" t="n">
        <f aca="false">(E11+E12+E13+E14)*Assumptions!$B$50</f>
        <v>-7500</v>
      </c>
      <c r="F15" s="10" t="n">
        <f aca="false">(F11+F12+F13+F14)*Assumptions!$B$50</f>
        <v>-8000</v>
      </c>
      <c r="G15" s="10" t="n">
        <f aca="false">(G11+G12+G13+G14)*Assumptions!$B$50</f>
        <v>-8400</v>
      </c>
      <c r="H15" s="10" t="n">
        <f aca="false">(H11+H12+H13+H14)*Assumptions!$B$50</f>
        <v>-9000</v>
      </c>
      <c r="I15" s="10" t="n">
        <f aca="false">(I11+I12+I13+I14)*Assumptions!$B$50</f>
        <v>-8100</v>
      </c>
      <c r="J15" s="10" t="n">
        <f aca="false">(J11+J12+J13+J14)*Assumptions!$B$50</f>
        <v>-7300</v>
      </c>
      <c r="K15" s="10" t="n">
        <f aca="false">(K11+K12+K13+K14)*Assumptions!$B$50</f>
        <v>-6900</v>
      </c>
      <c r="L15" s="10" t="n">
        <f aca="false">(L11+L12+L13+L14)*Assumptions!$B$50</f>
        <v>-6700</v>
      </c>
      <c r="M15" s="10" t="n">
        <f aca="false">(M11+M12+M13+M14)*Assumptions!$B$50</f>
        <v>-6700</v>
      </c>
      <c r="N15" s="10" t="n">
        <f aca="false">(N11+N12+N13+N14)*Assumptions!$B$50</f>
        <v>-6700</v>
      </c>
      <c r="O15" s="10" t="n">
        <f aca="false">(O11+O12+O13+O14)*Assumptions!$B$50</f>
        <v>-6700</v>
      </c>
      <c r="P15" s="10" t="n">
        <f aca="false">(P11+P12+P13+P14)*Assumptions!$B$50</f>
        <v>-6700</v>
      </c>
      <c r="Q15" s="10" t="n">
        <f aca="false">(Q11+Q12+Q13+Q14)*Assumptions!$B$50</f>
        <v>-6700</v>
      </c>
      <c r="R15" s="10" t="n">
        <f aca="false">(R11+R12+R13+R14)*Assumptions!$B$50</f>
        <v>-6700</v>
      </c>
      <c r="S15" s="10" t="n">
        <f aca="false">(S11+S12+S13+S14)*Assumptions!$B$50</f>
        <v>-6700</v>
      </c>
      <c r="T15" s="10" t="n">
        <f aca="false">(T11+T12+T13+T14)*Assumptions!$B$50</f>
        <v>-6700</v>
      </c>
      <c r="U15" s="10" t="n">
        <f aca="false">(U11+U12+U13+U14)*Assumptions!$B$50</f>
        <v>-6500</v>
      </c>
      <c r="V15" s="10" t="n">
        <f aca="false">(V11+V12+V13+V14)*Assumptions!$B$50</f>
        <v>-6500</v>
      </c>
      <c r="W15" s="10" t="n">
        <f aca="false">(W11+W12+W13+W14)*Assumptions!$B$50</f>
        <v>-6500</v>
      </c>
      <c r="X15" s="10" t="n">
        <f aca="false">(X11+X12+X13+X14)*Assumptions!$B$50</f>
        <v>-6500</v>
      </c>
      <c r="Y15" s="10" t="n">
        <f aca="false">(Y11+Y12+Y13+Y14)*Assumptions!$B$50</f>
        <v>-6500</v>
      </c>
      <c r="Z15" s="10" t="n">
        <f aca="false">(Z11+Z12+Z13+Z14)*Assumptions!$B$50</f>
        <v>-6500</v>
      </c>
      <c r="AA15" s="31" t="n">
        <f aca="false">SUM(C15:Z15)</f>
        <v>-167900</v>
      </c>
      <c r="AB15" s="31" t="n">
        <f aca="false">SUM(C15:N15)</f>
        <v>-88700</v>
      </c>
      <c r="AC15" s="31" t="n">
        <f aca="false">SUM(O15:Z15)</f>
        <v>-79200</v>
      </c>
    </row>
    <row r="16" customFormat="false" ht="13.5" hidden="false" customHeight="true" outlineLevel="0" collapsed="false">
      <c r="A16" s="11" t="s">
        <v>308</v>
      </c>
      <c r="B16" s="32"/>
      <c r="C16" s="12" t="n">
        <f aca="false">SUM(C11:C15)</f>
        <v>-72600</v>
      </c>
      <c r="D16" s="12" t="n">
        <f aca="false">SUM(D11:D15)</f>
        <v>-74800</v>
      </c>
      <c r="E16" s="12" t="n">
        <f aca="false">SUM(E11:E15)</f>
        <v>-82500</v>
      </c>
      <c r="F16" s="12" t="n">
        <f aca="false">SUM(F11:F15)</f>
        <v>-88000</v>
      </c>
      <c r="G16" s="12" t="n">
        <f aca="false">SUM(G11:G15)</f>
        <v>-92400</v>
      </c>
      <c r="H16" s="12" t="n">
        <f aca="false">SUM(H11:H15)</f>
        <v>-99000</v>
      </c>
      <c r="I16" s="12" t="n">
        <f aca="false">SUM(I11:I15)</f>
        <v>-89100</v>
      </c>
      <c r="J16" s="12" t="n">
        <f aca="false">SUM(J11:J15)</f>
        <v>-80300</v>
      </c>
      <c r="K16" s="12" t="n">
        <f aca="false">SUM(K11:K15)</f>
        <v>-75900</v>
      </c>
      <c r="L16" s="12" t="n">
        <f aca="false">SUM(L11:L15)</f>
        <v>-73700</v>
      </c>
      <c r="M16" s="12" t="n">
        <f aca="false">SUM(M11:M15)</f>
        <v>-73700</v>
      </c>
      <c r="N16" s="12" t="n">
        <f aca="false">SUM(N11:N15)</f>
        <v>-73700</v>
      </c>
      <c r="O16" s="12" t="n">
        <f aca="false">SUM(O11:O15)</f>
        <v>-73700</v>
      </c>
      <c r="P16" s="12" t="n">
        <f aca="false">SUM(P11:P15)</f>
        <v>-73700</v>
      </c>
      <c r="Q16" s="12" t="n">
        <f aca="false">SUM(Q11:Q15)</f>
        <v>-73700</v>
      </c>
      <c r="R16" s="12" t="n">
        <f aca="false">SUM(R11:R15)</f>
        <v>-73700</v>
      </c>
      <c r="S16" s="12" t="n">
        <f aca="false">SUM(S11:S15)</f>
        <v>-73700</v>
      </c>
      <c r="T16" s="12" t="n">
        <f aca="false">SUM(T11:T15)</f>
        <v>-73700</v>
      </c>
      <c r="U16" s="12" t="n">
        <f aca="false">SUM(U11:U15)</f>
        <v>-71500</v>
      </c>
      <c r="V16" s="12" t="n">
        <f aca="false">SUM(V11:V15)</f>
        <v>-71500</v>
      </c>
      <c r="W16" s="12" t="n">
        <f aca="false">SUM(W11:W15)</f>
        <v>-71500</v>
      </c>
      <c r="X16" s="12" t="n">
        <f aca="false">SUM(X11:X15)</f>
        <v>-71500</v>
      </c>
      <c r="Y16" s="12" t="n">
        <f aca="false">SUM(Y11:Y15)</f>
        <v>-71500</v>
      </c>
      <c r="Z16" s="12" t="n">
        <f aca="false">SUM(Z11:Z15)</f>
        <v>-71500</v>
      </c>
      <c r="AA16" s="12" t="n">
        <f aca="false">SUM(C16:Z16)</f>
        <v>-1846900</v>
      </c>
      <c r="AB16" s="12" t="n">
        <f aca="false">SUM(C16:N16)</f>
        <v>-975700</v>
      </c>
      <c r="AC16" s="12" t="n">
        <f aca="false">SUM(O16:Z16)</f>
        <v>-871200</v>
      </c>
    </row>
    <row r="17" customFormat="false" ht="21.75" hidden="false" customHeight="true" outlineLevel="0" collapsed="false">
      <c r="A17" s="4" t="s">
        <v>309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customFormat="false" ht="13.5" hidden="false" customHeight="true" outlineLevel="0" collapsed="false">
      <c r="A18" s="33" t="s">
        <v>310</v>
      </c>
      <c r="B18" s="6" t="s">
        <v>311</v>
      </c>
      <c r="C18" s="34" t="n">
        <f aca="false">C8+C16</f>
        <v>-71000</v>
      </c>
      <c r="D18" s="34" t="n">
        <f aca="false">D8+D16</f>
        <v>-73008</v>
      </c>
      <c r="E18" s="34" t="n">
        <f aca="false">E8+E16</f>
        <v>-80492.96</v>
      </c>
      <c r="F18" s="34" t="n">
        <f aca="false">F8+F16</f>
        <v>-85752.1152</v>
      </c>
      <c r="G18" s="34" t="n">
        <f aca="false">G8+G16</f>
        <v>-89882.369024</v>
      </c>
      <c r="H18" s="34" t="n">
        <f aca="false">H8+H16</f>
        <v>-96180.25330688</v>
      </c>
      <c r="I18" s="34" t="n">
        <f aca="false">I8+I16</f>
        <v>-80941.8837037056</v>
      </c>
      <c r="J18" s="34" t="n">
        <f aca="false">J8+J16</f>
        <v>-70762.9097481503</v>
      </c>
      <c r="K18" s="34" t="n">
        <f aca="false">K8+K16</f>
        <v>-64738.4589179283</v>
      </c>
      <c r="L18" s="34" t="n">
        <f aca="false">L8+L16</f>
        <v>-60623.0739880797</v>
      </c>
      <c r="M18" s="34" t="n">
        <f aca="false">M8+M16</f>
        <v>-58362.6428666493</v>
      </c>
      <c r="N18" s="34" t="n">
        <f aca="false">N8+N16</f>
        <v>-55692.7200106472</v>
      </c>
      <c r="O18" s="34" t="n">
        <f aca="false">O8+O16</f>
        <v>-54029.5104119248</v>
      </c>
      <c r="P18" s="34" t="n">
        <f aca="false">P8+P16</f>
        <v>-52206.5287813558</v>
      </c>
      <c r="Q18" s="34" t="n">
        <f aca="false">Q8+Q16</f>
        <v>-50207.7875247185</v>
      </c>
      <c r="R18" s="34" t="n">
        <f aca="false">R8+R16</f>
        <v>-48015.6353404527</v>
      </c>
      <c r="S18" s="34" t="n">
        <f aca="false">S8+S16</f>
        <v>-45610.5779590965</v>
      </c>
      <c r="T18" s="34" t="n">
        <f aca="false">T8+T16</f>
        <v>-42971.0790022007</v>
      </c>
      <c r="U18" s="34" t="n">
        <f aca="false">U8+U16</f>
        <v>-37873.3387055183</v>
      </c>
      <c r="V18" s="34" t="n">
        <f aca="false">V8+V16</f>
        <v>-34691.0479910784</v>
      </c>
      <c r="W18" s="34" t="n">
        <f aca="false">W8+W16</f>
        <v>-31195.1150821776</v>
      </c>
      <c r="X18" s="34" t="n">
        <f aca="false">X8+X16</f>
        <v>-27353.3615307822</v>
      </c>
      <c r="Y18" s="34" t="n">
        <f aca="false">Y8+Y16</f>
        <v>-23130.1841643188</v>
      </c>
      <c r="Z18" s="34" t="n">
        <f aca="false">Z8+Z16</f>
        <v>-18486.1790538672</v>
      </c>
      <c r="AA18" s="34" t="n">
        <f aca="false">SUM(C18:Z18)</f>
        <v>-1353207.73231353</v>
      </c>
      <c r="AB18" s="34" t="n">
        <f aca="false">SUM(C18:N18)</f>
        <v>-887437.38676604</v>
      </c>
      <c r="AC18" s="34" t="n">
        <f aca="false">SUM(O18:Z18)</f>
        <v>-465770.345547492</v>
      </c>
    </row>
    <row r="19" customFormat="false" ht="13.5" hidden="false" customHeight="true" outlineLevel="0" collapsed="false">
      <c r="A19" s="6" t="s">
        <v>312</v>
      </c>
      <c r="B19" s="6" t="s">
        <v>313</v>
      </c>
      <c r="C19" s="7" t="n">
        <v>0</v>
      </c>
      <c r="D19" s="7" t="n">
        <v>0</v>
      </c>
      <c r="E19" s="7" t="n">
        <v>0</v>
      </c>
      <c r="F19" s="7" t="n">
        <v>0</v>
      </c>
      <c r="G19" s="7" t="n">
        <v>0</v>
      </c>
      <c r="H19" s="7" t="n">
        <v>0</v>
      </c>
      <c r="I19" s="7" t="n">
        <v>-650000</v>
      </c>
      <c r="J19" s="7" t="n">
        <v>0</v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0</v>
      </c>
      <c r="T19" s="7" t="n">
        <v>0</v>
      </c>
      <c r="U19" s="7" t="n">
        <v>0</v>
      </c>
      <c r="V19" s="7" t="n">
        <v>0</v>
      </c>
      <c r="W19" s="7" t="n">
        <v>0</v>
      </c>
      <c r="X19" s="7" t="n">
        <v>0</v>
      </c>
      <c r="Y19" s="7" t="n">
        <v>0</v>
      </c>
      <c r="Z19" s="7" t="n">
        <v>0</v>
      </c>
      <c r="AA19" s="30" t="n">
        <f aca="false">SUM(C19:Z19)</f>
        <v>-650000</v>
      </c>
      <c r="AB19" s="30" t="n">
        <f aca="false">SUM(C19:N19)</f>
        <v>-650000</v>
      </c>
      <c r="AC19" s="30" t="n">
        <f aca="false">SUM(O19:Z19)</f>
        <v>0</v>
      </c>
    </row>
    <row r="20" customFormat="false" ht="13.5" hidden="false" customHeight="true" outlineLevel="0" collapsed="false">
      <c r="A20" s="33" t="s">
        <v>314</v>
      </c>
      <c r="B20" s="6" t="s">
        <v>315</v>
      </c>
      <c r="C20" s="35" t="n">
        <f aca="false">C18+C9+C19+C24</f>
        <v>2129000</v>
      </c>
      <c r="D20" s="35" t="n">
        <f aca="false">D18+D9+D19+D24</f>
        <v>-73008</v>
      </c>
      <c r="E20" s="35" t="n">
        <f aca="false">E18+E9+E19+E24</f>
        <v>-80492.96</v>
      </c>
      <c r="F20" s="35" t="n">
        <f aca="false">F18+F9+F19+F24</f>
        <v>-85752.1152</v>
      </c>
      <c r="G20" s="35" t="n">
        <f aca="false">G18+G9+G19+G24</f>
        <v>-89882.369024</v>
      </c>
      <c r="H20" s="35" t="n">
        <f aca="false">H18+H9+H19+H24</f>
        <v>-96180.25330688</v>
      </c>
      <c r="I20" s="35" t="n">
        <f aca="false">I18+I9+I19+I24</f>
        <v>-730941.883703706</v>
      </c>
      <c r="J20" s="35" t="n">
        <f aca="false">J18+J9+J19+J24</f>
        <v>-70762.9097481503</v>
      </c>
      <c r="K20" s="35" t="n">
        <f aca="false">K18+K9+K19+K24</f>
        <v>-64738.4589179283</v>
      </c>
      <c r="L20" s="35" t="n">
        <f aca="false">L18+L9+L19+L24</f>
        <v>-60623.0739880797</v>
      </c>
      <c r="M20" s="35" t="n">
        <f aca="false">M18+M9+M19+M24</f>
        <v>-58362.6428666493</v>
      </c>
      <c r="N20" s="35" t="n">
        <f aca="false">N18+N9+N19+N24</f>
        <v>-55692.7200106472</v>
      </c>
      <c r="O20" s="35" t="n">
        <f aca="false">O18+O9+O19+O24</f>
        <v>-54029.5104119248</v>
      </c>
      <c r="P20" s="35" t="n">
        <f aca="false">P18+P9+P19+P24</f>
        <v>-52206.5287813558</v>
      </c>
      <c r="Q20" s="35" t="n">
        <f aca="false">Q18+Q9+Q19+Q24</f>
        <v>-50207.7875247185</v>
      </c>
      <c r="R20" s="35" t="n">
        <f aca="false">R18+R9+R19+R24</f>
        <v>-48015.6353404527</v>
      </c>
      <c r="S20" s="35" t="n">
        <f aca="false">S18+S9+S19+S24</f>
        <v>-45610.5779590965</v>
      </c>
      <c r="T20" s="35" t="n">
        <f aca="false">T18+T9+T19+T24</f>
        <v>-42971.0790022007</v>
      </c>
      <c r="U20" s="35" t="n">
        <f aca="false">U18+U9+U19+U24</f>
        <v>-37873.3387055183</v>
      </c>
      <c r="V20" s="35" t="n">
        <f aca="false">V18+V9+V19+V24</f>
        <v>-34691.0479910784</v>
      </c>
      <c r="W20" s="35" t="n">
        <f aca="false">W18+W9+W19+W24</f>
        <v>-31195.1150821776</v>
      </c>
      <c r="X20" s="35" t="n">
        <f aca="false">X18+X9+X19+X24</f>
        <v>-27353.3615307822</v>
      </c>
      <c r="Y20" s="35" t="n">
        <f aca="false">Y18+Y9+Y19+Y24</f>
        <v>-23130.1841643188</v>
      </c>
      <c r="Z20" s="35" t="n">
        <f aca="false">Z18+Z9+Z19+Z24</f>
        <v>-18486.1790538672</v>
      </c>
      <c r="AA20" s="35" t="n">
        <f aca="false">SUM(C20:Z20)</f>
        <v>196792.267686468</v>
      </c>
      <c r="AB20" s="35" t="n">
        <f aca="false">SUM(C20:N20)</f>
        <v>662562.61323396</v>
      </c>
      <c r="AC20" s="35" t="n">
        <f aca="false">SUM(O20:Z20)</f>
        <v>-465770.345547492</v>
      </c>
    </row>
    <row r="21" customFormat="false" ht="13.5" hidden="false" customHeight="true" outlineLevel="0" collapsed="false">
      <c r="A21" s="36" t="s">
        <v>316</v>
      </c>
      <c r="B21" s="6" t="s">
        <v>317</v>
      </c>
      <c r="C21" s="37" t="n">
        <f aca="false">C20</f>
        <v>2129000</v>
      </c>
      <c r="D21" s="37" t="n">
        <f aca="false">C21+D20</f>
        <v>2055992</v>
      </c>
      <c r="E21" s="37" t="n">
        <f aca="false">D21+E20</f>
        <v>1975499.04</v>
      </c>
      <c r="F21" s="37" t="n">
        <f aca="false">E21+F20</f>
        <v>1889746.9248</v>
      </c>
      <c r="G21" s="37" t="n">
        <f aca="false">F21+G20</f>
        <v>1799864.555776</v>
      </c>
      <c r="H21" s="37" t="n">
        <f aca="false">G21+H20</f>
        <v>1703684.30246912</v>
      </c>
      <c r="I21" s="37" t="n">
        <f aca="false">H21+I20</f>
        <v>972742.418765415</v>
      </c>
      <c r="J21" s="37" t="n">
        <f aca="false">I21+J20</f>
        <v>901979.509017265</v>
      </c>
      <c r="K21" s="37" t="n">
        <f aca="false">J21+K20</f>
        <v>837241.050099336</v>
      </c>
      <c r="L21" s="37" t="n">
        <f aca="false">K21+L20</f>
        <v>776617.976111257</v>
      </c>
      <c r="M21" s="37" t="n">
        <f aca="false">L21+M20</f>
        <v>718255.333244607</v>
      </c>
      <c r="N21" s="37" t="n">
        <f aca="false">M21+N20</f>
        <v>662562.61323396</v>
      </c>
      <c r="O21" s="37" t="n">
        <f aca="false">N21+O20</f>
        <v>608533.102822035</v>
      </c>
      <c r="P21" s="37" t="n">
        <f aca="false">O21+P20</f>
        <v>556326.57404068</v>
      </c>
      <c r="Q21" s="37" t="n">
        <f aca="false">P21+Q20</f>
        <v>506118.786515961</v>
      </c>
      <c r="R21" s="37" t="n">
        <f aca="false">Q21+R20</f>
        <v>458103.151175508</v>
      </c>
      <c r="S21" s="37" t="n">
        <f aca="false">R21+S20</f>
        <v>412492.573216412</v>
      </c>
      <c r="T21" s="37" t="n">
        <f aca="false">S21+T20</f>
        <v>369521.494214211</v>
      </c>
      <c r="U21" s="37" t="n">
        <f aca="false">T21+U20</f>
        <v>331648.155508693</v>
      </c>
      <c r="V21" s="37" t="n">
        <f aca="false">U21+V20</f>
        <v>296957.107517614</v>
      </c>
      <c r="W21" s="37" t="n">
        <f aca="false">V21+W20</f>
        <v>265761.992435437</v>
      </c>
      <c r="X21" s="37" t="n">
        <f aca="false">W21+X20</f>
        <v>238408.630904655</v>
      </c>
      <c r="Y21" s="37" t="n">
        <f aca="false">X21+Y20</f>
        <v>215278.446740336</v>
      </c>
      <c r="Z21" s="37" t="n">
        <f aca="false">Y21+Z20</f>
        <v>196792.267686469</v>
      </c>
      <c r="AA21" s="37" t="n">
        <f aca="false">Z21</f>
        <v>196792.267686469</v>
      </c>
    </row>
    <row r="22" customFormat="false" ht="13.5" hidden="false" customHeight="true" outlineLevel="0" collapsed="false">
      <c r="A22" s="6" t="s">
        <v>318</v>
      </c>
      <c r="B22" s="6" t="s">
        <v>319</v>
      </c>
      <c r="C22" s="10" t="n">
        <f aca="false">IFERROR(C18/C8,0)</f>
        <v>-44.375</v>
      </c>
      <c r="D22" s="10" t="n">
        <f aca="false">IFERROR(D18/D8,0)</f>
        <v>-40.7410714285714</v>
      </c>
      <c r="E22" s="10" t="n">
        <f aca="false">IFERROR(E18/E8,0)</f>
        <v>-40.1053093112245</v>
      </c>
      <c r="F22" s="10" t="n">
        <f aca="false">IFERROR(F18/F8,0)</f>
        <v>-38.1479136297376</v>
      </c>
      <c r="G22" s="10" t="n">
        <f aca="false">IFERROR(G18/G8,0)</f>
        <v>-35.701169027879</v>
      </c>
      <c r="H22" s="10" t="n">
        <f aca="false">IFERROR(H18/H8,0)</f>
        <v>-34.1095366975883</v>
      </c>
      <c r="I22" s="10" t="n">
        <f aca="false">IFERROR(I18/I8,0)</f>
        <v>-9.92163886416662</v>
      </c>
      <c r="J22" s="10" t="n">
        <f aca="false">IFERROR(J18/J8,0)</f>
        <v>-7.41975884462514</v>
      </c>
      <c r="K22" s="10" t="n">
        <f aca="false">IFERROR(K18/K8,0)</f>
        <v>-5.80013623942261</v>
      </c>
      <c r="L22" s="10" t="n">
        <f aca="false">IFERROR(L18/L8,0)</f>
        <v>-4.63588108801859</v>
      </c>
      <c r="M22" s="10" t="n">
        <f aca="false">IFERROR(M18/M8,0)</f>
        <v>-3.80526073424612</v>
      </c>
      <c r="N22" s="10" t="n">
        <f aca="false">IFERROR(N18/N8,0)</f>
        <v>-3.09278914103499</v>
      </c>
      <c r="O22" s="10" t="n">
        <f aca="false">IFERROR(O18/O8,0)</f>
        <v>-2.74672931601454</v>
      </c>
      <c r="P22" s="10" t="n">
        <f aca="false">IFERROR(P18/P8,0)</f>
        <v>-2.42894822573238</v>
      </c>
      <c r="Q22" s="10" t="n">
        <f aca="false">IFERROR(Q18/Q8,0)</f>
        <v>-2.13720983400551</v>
      </c>
      <c r="R22" s="10" t="n">
        <f aca="false">IFERROR(R18/R8,0)</f>
        <v>-1.86944999329016</v>
      </c>
      <c r="S22" s="10" t="n">
        <f aca="false">IFERROR(S18/S8,0)</f>
        <v>-1.62376348978198</v>
      </c>
      <c r="T22" s="10" t="n">
        <f aca="false">IFERROR(T18/T8,0)</f>
        <v>-1.39839205565591</v>
      </c>
      <c r="U22" s="10" t="n">
        <f aca="false">IFERROR(U18/U8,0)</f>
        <v>-1.12628899948903</v>
      </c>
      <c r="V22" s="10" t="n">
        <f aca="false">IFERROR(V18/V8,0)</f>
        <v>-0.942462257080022</v>
      </c>
      <c r="W22" s="10" t="n">
        <f aca="false">IFERROR(W18/W8,0)</f>
        <v>-0.773978517635796</v>
      </c>
      <c r="X22" s="10" t="n">
        <f aca="false">IFERROR(X18/X8,0)</f>
        <v>-0.619602363379375</v>
      </c>
      <c r="Y22" s="10" t="n">
        <f aca="false">IFERROR(Y18/Y8,0)</f>
        <v>-0.478194588188947</v>
      </c>
      <c r="Z22" s="10" t="n">
        <f aca="false">IFERROR(Z18/Z8,0)</f>
        <v>-0.348704898532988</v>
      </c>
    </row>
    <row r="23" customFormat="false" ht="21" hidden="false" customHeight="true" outlineLevel="0" collapsed="false"/>
    <row r="24" customFormat="false" ht="21" hidden="false" customHeight="true" outlineLevel="0" collapsed="false">
      <c r="A24" s="6" t="s">
        <v>113</v>
      </c>
      <c r="B24" s="6" t="s">
        <v>320</v>
      </c>
      <c r="C24" s="7" t="n">
        <v>200000</v>
      </c>
      <c r="D24" s="7" t="n">
        <v>0</v>
      </c>
      <c r="E24" s="7" t="n">
        <v>0</v>
      </c>
      <c r="F24" s="7" t="n">
        <v>0</v>
      </c>
      <c r="G24" s="7" t="n">
        <v>0</v>
      </c>
      <c r="H24" s="7" t="n">
        <v>0</v>
      </c>
      <c r="I24" s="7" t="n">
        <v>0</v>
      </c>
      <c r="J24" s="7" t="n">
        <v>0</v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0</v>
      </c>
      <c r="T24" s="7" t="n">
        <v>0</v>
      </c>
      <c r="U24" s="7" t="n">
        <v>0</v>
      </c>
      <c r="V24" s="7" t="n">
        <v>0</v>
      </c>
      <c r="W24" s="7" t="n">
        <v>0</v>
      </c>
      <c r="X24" s="7" t="n">
        <v>0</v>
      </c>
      <c r="Y24" s="7" t="n">
        <v>0</v>
      </c>
      <c r="Z24" s="7" t="n">
        <v>0</v>
      </c>
    </row>
  </sheetData>
  <autoFilter ref="A2:AC24"/>
  <mergeCells count="4">
    <mergeCell ref="A1:AC1"/>
    <mergeCell ref="A4:AC4"/>
    <mergeCell ref="A10:AC10"/>
    <mergeCell ref="A17:AC17"/>
  </mergeCell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7C3AED"/>
    <pageSetUpPr fitToPage="true"/>
  </sheetPr>
  <dimension ref="A1:AA19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66796875" defaultRowHeight="15" zeroHeight="false" outlineLevelRow="0" outlineLevelCol="0"/>
  <cols>
    <col collapsed="false" customWidth="true" hidden="false" outlineLevel="0" max="1" min="1" style="1" width="36"/>
    <col collapsed="false" customWidth="true" hidden="false" outlineLevel="0" max="2" min="2" style="1" width="18"/>
    <col collapsed="false" customWidth="true" hidden="false" outlineLevel="0" max="27" min="3" style="1" width="13"/>
  </cols>
  <sheetData>
    <row r="1" customFormat="false" ht="30" hidden="false" customHeight="true" outlineLevel="0" collapsed="false">
      <c r="A1" s="2" t="s">
        <v>321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customFormat="false" ht="24" hidden="false" customHeight="true" outlineLevel="0" collapsed="false">
      <c r="A2" s="26" t="s">
        <v>322</v>
      </c>
      <c r="B2" s="26" t="s">
        <v>323</v>
      </c>
      <c r="C2" s="26" t="s">
        <v>259</v>
      </c>
      <c r="D2" s="26" t="s">
        <v>260</v>
      </c>
      <c r="E2" s="26" t="s">
        <v>261</v>
      </c>
      <c r="F2" s="26" t="s">
        <v>262</v>
      </c>
      <c r="G2" s="26" t="s">
        <v>263</v>
      </c>
      <c r="H2" s="26" t="s">
        <v>264</v>
      </c>
      <c r="I2" s="26" t="s">
        <v>265</v>
      </c>
      <c r="J2" s="26" t="s">
        <v>266</v>
      </c>
      <c r="K2" s="26" t="s">
        <v>267</v>
      </c>
      <c r="L2" s="26" t="s">
        <v>268</v>
      </c>
      <c r="M2" s="26" t="s">
        <v>269</v>
      </c>
      <c r="N2" s="26" t="s">
        <v>270</v>
      </c>
      <c r="O2" s="26" t="s">
        <v>271</v>
      </c>
      <c r="P2" s="26" t="s">
        <v>272</v>
      </c>
      <c r="Q2" s="26" t="s">
        <v>273</v>
      </c>
      <c r="R2" s="26" t="s">
        <v>274</v>
      </c>
      <c r="S2" s="26" t="s">
        <v>275</v>
      </c>
      <c r="T2" s="26" t="s">
        <v>276</v>
      </c>
      <c r="U2" s="26" t="s">
        <v>277</v>
      </c>
      <c r="V2" s="26" t="s">
        <v>278</v>
      </c>
      <c r="W2" s="26" t="s">
        <v>279</v>
      </c>
      <c r="X2" s="26" t="s">
        <v>280</v>
      </c>
      <c r="Y2" s="26" t="s">
        <v>281</v>
      </c>
      <c r="Z2" s="26" t="s">
        <v>282</v>
      </c>
      <c r="AA2" s="26"/>
    </row>
    <row r="3" customFormat="false" ht="15" hidden="false" customHeight="true" outlineLevel="0" collapsed="false">
      <c r="C3" s="27" t="s">
        <v>286</v>
      </c>
      <c r="D3" s="27" t="s">
        <v>286</v>
      </c>
      <c r="E3" s="27" t="s">
        <v>286</v>
      </c>
      <c r="F3" s="27" t="s">
        <v>286</v>
      </c>
      <c r="G3" s="27" t="s">
        <v>286</v>
      </c>
      <c r="H3" s="27" t="s">
        <v>286</v>
      </c>
      <c r="I3" s="28" t="s">
        <v>287</v>
      </c>
      <c r="J3" s="28" t="s">
        <v>287</v>
      </c>
      <c r="K3" s="28" t="s">
        <v>287</v>
      </c>
      <c r="L3" s="28" t="s">
        <v>287</v>
      </c>
      <c r="M3" s="28" t="s">
        <v>287</v>
      </c>
      <c r="N3" s="28" t="s">
        <v>287</v>
      </c>
      <c r="O3" s="28" t="s">
        <v>287</v>
      </c>
      <c r="P3" s="28" t="s">
        <v>287</v>
      </c>
      <c r="Q3" s="28" t="s">
        <v>287</v>
      </c>
      <c r="R3" s="28" t="s">
        <v>287</v>
      </c>
      <c r="S3" s="28" t="s">
        <v>287</v>
      </c>
      <c r="T3" s="28" t="s">
        <v>287</v>
      </c>
      <c r="U3" s="28" t="s">
        <v>287</v>
      </c>
      <c r="V3" s="28" t="s">
        <v>287</v>
      </c>
      <c r="W3" s="28" t="s">
        <v>287</v>
      </c>
      <c r="X3" s="28" t="s">
        <v>287</v>
      </c>
      <c r="Y3" s="28" t="s">
        <v>287</v>
      </c>
      <c r="Z3" s="28" t="s">
        <v>287</v>
      </c>
    </row>
    <row r="4" customFormat="false" ht="15" hidden="false" customHeight="true" outlineLevel="0" collapsed="false">
      <c r="A4" s="6" t="s">
        <v>324</v>
      </c>
      <c r="B4" s="10" t="n">
        <v>25000000</v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8750000</v>
      </c>
      <c r="J4" s="10" t="n">
        <v>0</v>
      </c>
      <c r="K4" s="10" t="n">
        <v>0</v>
      </c>
      <c r="L4" s="10" t="n">
        <v>8750000</v>
      </c>
      <c r="M4" s="10" t="n">
        <v>0</v>
      </c>
      <c r="N4" s="10" t="n">
        <v>0</v>
      </c>
      <c r="O4" s="10" t="n">
        <v>7500000</v>
      </c>
      <c r="P4" s="10" t="n">
        <v>0</v>
      </c>
      <c r="Q4" s="10" t="n">
        <v>0</v>
      </c>
      <c r="R4" s="10" t="n">
        <v>0</v>
      </c>
      <c r="S4" s="10" t="n">
        <v>0</v>
      </c>
      <c r="T4" s="10" t="n">
        <v>0</v>
      </c>
      <c r="U4" s="10" t="n">
        <v>0</v>
      </c>
      <c r="V4" s="10" t="n">
        <v>0</v>
      </c>
      <c r="W4" s="10" t="n">
        <v>0</v>
      </c>
      <c r="X4" s="10" t="n">
        <v>0</v>
      </c>
      <c r="Y4" s="10" t="n">
        <v>0</v>
      </c>
      <c r="Z4" s="10" t="n">
        <v>0</v>
      </c>
      <c r="AA4" s="31" t="n">
        <f aca="false">SUM(C4:Z4)</f>
        <v>25000000</v>
      </c>
    </row>
    <row r="5" customFormat="false" ht="15" hidden="false" customHeight="true" outlineLevel="0" collapsed="false">
      <c r="A5" s="6" t="s">
        <v>58</v>
      </c>
      <c r="B5" s="8" t="n">
        <v>275000000</v>
      </c>
      <c r="C5" s="8" t="n">
        <v>0</v>
      </c>
      <c r="D5" s="8" t="n">
        <v>0</v>
      </c>
      <c r="E5" s="8" t="n">
        <v>0</v>
      </c>
      <c r="F5" s="8" t="n">
        <v>0</v>
      </c>
      <c r="G5" s="8" t="n">
        <v>0</v>
      </c>
      <c r="H5" s="8" t="n">
        <v>0</v>
      </c>
      <c r="I5" s="8" t="n">
        <v>0</v>
      </c>
      <c r="J5" s="8" t="n">
        <v>25000000</v>
      </c>
      <c r="K5" s="8" t="n">
        <v>25000000</v>
      </c>
      <c r="L5" s="8" t="n">
        <v>25000000</v>
      </c>
      <c r="M5" s="8" t="n">
        <v>25000000</v>
      </c>
      <c r="N5" s="8" t="n">
        <v>25000000</v>
      </c>
      <c r="O5" s="8" t="n">
        <v>25000000</v>
      </c>
      <c r="P5" s="8" t="n">
        <v>25000000</v>
      </c>
      <c r="Q5" s="8" t="n">
        <v>25000000</v>
      </c>
      <c r="R5" s="8" t="n">
        <v>25000000</v>
      </c>
      <c r="S5" s="8" t="n">
        <v>25000000</v>
      </c>
      <c r="T5" s="8" t="n">
        <v>25000000</v>
      </c>
      <c r="U5" s="8" t="n">
        <v>0</v>
      </c>
      <c r="V5" s="8" t="n">
        <v>0</v>
      </c>
      <c r="W5" s="8" t="n">
        <v>0</v>
      </c>
      <c r="X5" s="8" t="n">
        <v>0</v>
      </c>
      <c r="Y5" s="8" t="n">
        <v>0</v>
      </c>
      <c r="Z5" s="8" t="n">
        <v>0</v>
      </c>
      <c r="AA5" s="29" t="n">
        <f aca="false">SUM(C5:Z5)</f>
        <v>275000000</v>
      </c>
    </row>
    <row r="6" customFormat="false" ht="15" hidden="false" customHeight="true" outlineLevel="0" collapsed="false">
      <c r="A6" s="6" t="s">
        <v>325</v>
      </c>
      <c r="B6" s="7" t="n">
        <v>13000000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13000000</v>
      </c>
      <c r="J6" s="7" t="n">
        <v>0</v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0</v>
      </c>
      <c r="T6" s="7" t="n">
        <v>0</v>
      </c>
      <c r="U6" s="7" t="n">
        <v>0</v>
      </c>
      <c r="V6" s="7" t="n">
        <v>0</v>
      </c>
      <c r="W6" s="7" t="n">
        <v>0</v>
      </c>
      <c r="X6" s="7" t="n">
        <v>0</v>
      </c>
      <c r="Y6" s="7" t="n">
        <v>0</v>
      </c>
      <c r="Z6" s="7" t="n">
        <v>0</v>
      </c>
      <c r="AA6" s="30" t="n">
        <f aca="false">SUM(C6:Z6)</f>
        <v>13000000</v>
      </c>
    </row>
    <row r="7" customFormat="false" ht="15" hidden="false" customHeight="true" outlineLevel="0" collapsed="false">
      <c r="A7" s="6" t="s">
        <v>326</v>
      </c>
      <c r="B7" s="8" t="n">
        <v>187000000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101666667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  <c r="O7" s="8" t="n">
        <v>0</v>
      </c>
      <c r="P7" s="8" t="n">
        <v>0</v>
      </c>
      <c r="Q7" s="8" t="n">
        <v>0</v>
      </c>
      <c r="R7" s="8" t="n">
        <v>0</v>
      </c>
      <c r="S7" s="8" t="n">
        <v>0</v>
      </c>
      <c r="T7" s="8" t="n">
        <v>0</v>
      </c>
      <c r="U7" s="8" t="n">
        <v>0</v>
      </c>
      <c r="V7" s="8" t="n">
        <v>0</v>
      </c>
      <c r="W7" s="8" t="n">
        <v>0</v>
      </c>
      <c r="X7" s="8" t="n">
        <v>0</v>
      </c>
      <c r="Y7" s="8" t="n">
        <v>0</v>
      </c>
      <c r="Z7" s="8" t="n">
        <v>0</v>
      </c>
      <c r="AA7" s="29" t="n">
        <f aca="false">SUM(C7:Z7)</f>
        <v>101666667</v>
      </c>
    </row>
    <row r="8" customFormat="false" ht="15" hidden="false" customHeight="true" outlineLevel="0" collapsed="false">
      <c r="A8" s="6" t="s">
        <v>327</v>
      </c>
      <c r="B8" s="8" t="n">
        <v>200000000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  <c r="N8" s="8" t="n">
        <v>0</v>
      </c>
      <c r="O8" s="8" t="n">
        <v>0</v>
      </c>
      <c r="P8" s="8" t="n">
        <v>0</v>
      </c>
      <c r="Q8" s="8" t="n">
        <v>0</v>
      </c>
      <c r="R8" s="8" t="n">
        <v>0</v>
      </c>
      <c r="S8" s="8" t="n">
        <v>0</v>
      </c>
      <c r="T8" s="8" t="n">
        <v>0</v>
      </c>
      <c r="U8" s="8" t="n">
        <v>4166667</v>
      </c>
      <c r="V8" s="8" t="n">
        <v>4166667</v>
      </c>
      <c r="W8" s="8" t="n">
        <v>4166667</v>
      </c>
      <c r="X8" s="8" t="n">
        <v>4166667</v>
      </c>
      <c r="Y8" s="8" t="n">
        <v>4166667</v>
      </c>
      <c r="Z8" s="8" t="n">
        <v>4166667</v>
      </c>
      <c r="AA8" s="29" t="n">
        <f aca="false">SUM(C8:Z8)</f>
        <v>25000002</v>
      </c>
    </row>
    <row r="9" customFormat="false" ht="15" hidden="false" customHeight="true" outlineLevel="0" collapsed="false">
      <c r="A9" s="33" t="s">
        <v>328</v>
      </c>
      <c r="B9" s="34" t="n">
        <v>100000000</v>
      </c>
      <c r="C9" s="34" t="n">
        <v>0</v>
      </c>
      <c r="D9" s="34" t="n">
        <v>0</v>
      </c>
      <c r="E9" s="34" t="n">
        <v>0</v>
      </c>
      <c r="F9" s="34" t="n">
        <v>0</v>
      </c>
      <c r="G9" s="34" t="n">
        <v>0</v>
      </c>
      <c r="H9" s="34" t="n">
        <v>0</v>
      </c>
      <c r="I9" s="34" t="n">
        <v>8333333</v>
      </c>
      <c r="J9" s="34" t="n">
        <v>8333333</v>
      </c>
      <c r="K9" s="34" t="n">
        <v>8333333</v>
      </c>
      <c r="L9" s="34" t="n">
        <v>8333333</v>
      </c>
      <c r="M9" s="34" t="n">
        <v>8333333</v>
      </c>
      <c r="N9" s="34" t="n">
        <v>8333333</v>
      </c>
      <c r="O9" s="34" t="n">
        <v>8333333</v>
      </c>
      <c r="P9" s="34" t="n">
        <v>8333333</v>
      </c>
      <c r="Q9" s="34" t="n">
        <v>8333333</v>
      </c>
      <c r="R9" s="34" t="n">
        <v>8333333</v>
      </c>
      <c r="S9" s="34" t="n">
        <v>8333333</v>
      </c>
      <c r="T9" s="34" t="n">
        <v>8333337</v>
      </c>
      <c r="U9" s="34" t="n">
        <v>0</v>
      </c>
      <c r="V9" s="34" t="n">
        <v>0</v>
      </c>
      <c r="W9" s="34" t="n">
        <v>0</v>
      </c>
      <c r="X9" s="34" t="n">
        <v>0</v>
      </c>
      <c r="Y9" s="34" t="n">
        <v>0</v>
      </c>
      <c r="Z9" s="34" t="n">
        <v>0</v>
      </c>
      <c r="AA9" s="34" t="n">
        <f aca="false">SUM(C9:Z9)</f>
        <v>100000000</v>
      </c>
    </row>
    <row r="10" customFormat="false" ht="21" hidden="false" customHeight="true" outlineLevel="0" collapsed="false">
      <c r="A10" s="6" t="s">
        <v>329</v>
      </c>
      <c r="B10" s="8" t="n">
        <v>200000000</v>
      </c>
      <c r="C10" s="8" t="n">
        <v>0</v>
      </c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0</v>
      </c>
      <c r="N10" s="8" t="n">
        <v>0</v>
      </c>
      <c r="O10" s="8" t="n">
        <v>0</v>
      </c>
      <c r="P10" s="8" t="n">
        <v>0</v>
      </c>
      <c r="Q10" s="8" t="n">
        <v>0</v>
      </c>
      <c r="R10" s="8" t="n">
        <v>0</v>
      </c>
      <c r="S10" s="8" t="n">
        <v>0</v>
      </c>
      <c r="T10" s="8" t="n">
        <v>0</v>
      </c>
      <c r="U10" s="8" t="n">
        <v>0</v>
      </c>
      <c r="V10" s="8" t="n">
        <v>0</v>
      </c>
      <c r="W10" s="8" t="n">
        <v>0</v>
      </c>
      <c r="X10" s="8" t="n">
        <v>0</v>
      </c>
      <c r="Y10" s="8" t="n">
        <v>0</v>
      </c>
      <c r="Z10" s="8" t="n">
        <v>0</v>
      </c>
    </row>
    <row r="11" customFormat="false" ht="15" hidden="false" customHeight="true" outlineLevel="0" collapsed="false">
      <c r="A11" s="11" t="s">
        <v>330</v>
      </c>
      <c r="B11" s="12" t="n">
        <v>1000000000</v>
      </c>
      <c r="C11" s="12" t="n">
        <f aca="false">SUM(C4:C10)</f>
        <v>0</v>
      </c>
      <c r="D11" s="12" t="n">
        <f aca="false">SUM(D4:D10)</f>
        <v>0</v>
      </c>
      <c r="E11" s="12" t="n">
        <f aca="false">SUM(E4:E10)</f>
        <v>0</v>
      </c>
      <c r="F11" s="12" t="n">
        <f aca="false">SUM(F4:F10)</f>
        <v>0</v>
      </c>
      <c r="G11" s="12" t="n">
        <f aca="false">SUM(G4:G10)</f>
        <v>0</v>
      </c>
      <c r="H11" s="12" t="n">
        <f aca="false">SUM(H4:H10)</f>
        <v>0</v>
      </c>
      <c r="I11" s="12" t="n">
        <f aca="false">SUM(I4:I10)</f>
        <v>131750000</v>
      </c>
      <c r="J11" s="12" t="n">
        <f aca="false">SUM(J4:J10)</f>
        <v>33333333</v>
      </c>
      <c r="K11" s="12" t="n">
        <f aca="false">SUM(K4:K10)</f>
        <v>33333333</v>
      </c>
      <c r="L11" s="12" t="n">
        <f aca="false">SUM(L4:L10)</f>
        <v>42083333</v>
      </c>
      <c r="M11" s="12" t="n">
        <f aca="false">SUM(M4:M10)</f>
        <v>33333333</v>
      </c>
      <c r="N11" s="12" t="n">
        <f aca="false">SUM(N4:N10)</f>
        <v>33333333</v>
      </c>
      <c r="O11" s="12" t="n">
        <f aca="false">SUM(O4:O10)</f>
        <v>40833333</v>
      </c>
      <c r="P11" s="12" t="n">
        <f aca="false">SUM(P4:P10)</f>
        <v>33333333</v>
      </c>
      <c r="Q11" s="12" t="n">
        <f aca="false">SUM(Q4:Q10)</f>
        <v>33333333</v>
      </c>
      <c r="R11" s="12" t="n">
        <f aca="false">SUM(R4:R10)</f>
        <v>33333333</v>
      </c>
      <c r="S11" s="12" t="n">
        <f aca="false">SUM(S4:S10)</f>
        <v>33333333</v>
      </c>
      <c r="T11" s="12" t="n">
        <f aca="false">SUM(T4:T10)</f>
        <v>33333337</v>
      </c>
      <c r="U11" s="12" t="n">
        <f aca="false">SUM(U4:U10)</f>
        <v>4166667</v>
      </c>
      <c r="V11" s="12" t="n">
        <f aca="false">SUM(V4:V10)</f>
        <v>4166667</v>
      </c>
      <c r="W11" s="12" t="n">
        <f aca="false">SUM(W4:W10)</f>
        <v>4166667</v>
      </c>
      <c r="X11" s="12" t="n">
        <f aca="false">SUM(X4:X10)</f>
        <v>4166667</v>
      </c>
      <c r="Y11" s="12" t="n">
        <f aca="false">SUM(Y4:Y10)</f>
        <v>4166667</v>
      </c>
      <c r="Z11" s="12" t="n">
        <f aca="false">SUM(Z4:Z10)</f>
        <v>4166667</v>
      </c>
    </row>
    <row r="12" customFormat="false" ht="15" hidden="false" customHeight="true" outlineLevel="0" collapsed="false">
      <c r="A12" s="38"/>
      <c r="C12" s="8" t="s">
        <v>331</v>
      </c>
      <c r="D12" s="8" t="s">
        <v>331</v>
      </c>
      <c r="E12" s="8" t="s">
        <v>331</v>
      </c>
      <c r="F12" s="8" t="s">
        <v>331</v>
      </c>
      <c r="G12" s="8" t="s">
        <v>331</v>
      </c>
      <c r="H12" s="8" t="s">
        <v>331</v>
      </c>
      <c r="I12" s="8" t="s">
        <v>331</v>
      </c>
      <c r="J12" s="8" t="s">
        <v>331</v>
      </c>
      <c r="K12" s="8" t="s">
        <v>331</v>
      </c>
      <c r="L12" s="8" t="s">
        <v>331</v>
      </c>
      <c r="M12" s="8" t="s">
        <v>331</v>
      </c>
      <c r="N12" s="8" t="s">
        <v>331</v>
      </c>
      <c r="O12" s="8" t="s">
        <v>331</v>
      </c>
      <c r="P12" s="8" t="s">
        <v>331</v>
      </c>
      <c r="Q12" s="8" t="s">
        <v>331</v>
      </c>
      <c r="R12" s="8" t="s">
        <v>331</v>
      </c>
      <c r="S12" s="8" t="s">
        <v>331</v>
      </c>
      <c r="T12" s="8" t="s">
        <v>331</v>
      </c>
      <c r="U12" s="8" t="s">
        <v>331</v>
      </c>
      <c r="V12" s="8" t="s">
        <v>331</v>
      </c>
      <c r="W12" s="8" t="s">
        <v>331</v>
      </c>
      <c r="X12" s="8" t="s">
        <v>331</v>
      </c>
      <c r="Y12" s="8" t="s">
        <v>331</v>
      </c>
      <c r="Z12" s="8" t="s">
        <v>331</v>
      </c>
    </row>
    <row r="13" customFormat="false" ht="21" hidden="false" customHeight="true" outlineLevel="0" collapsed="false">
      <c r="A13" s="6" t="s">
        <v>332</v>
      </c>
      <c r="C13" s="8" t="n">
        <f aca="false">C11</f>
        <v>0</v>
      </c>
      <c r="D13" s="8" t="n">
        <f aca="false">C13+D11</f>
        <v>0</v>
      </c>
      <c r="E13" s="8" t="n">
        <f aca="false">D13+E11</f>
        <v>0</v>
      </c>
      <c r="F13" s="8" t="n">
        <f aca="false">E13+F11</f>
        <v>0</v>
      </c>
      <c r="G13" s="8" t="n">
        <f aca="false">F13+G11</f>
        <v>0</v>
      </c>
      <c r="H13" s="8" t="n">
        <f aca="false">G13+H11</f>
        <v>0</v>
      </c>
      <c r="I13" s="8" t="n">
        <f aca="false">H13+I11</f>
        <v>131750000</v>
      </c>
      <c r="J13" s="8" t="n">
        <f aca="false">I13+J11</f>
        <v>165083333</v>
      </c>
      <c r="K13" s="8" t="n">
        <f aca="false">J13+K11</f>
        <v>198416666</v>
      </c>
      <c r="L13" s="8" t="n">
        <f aca="false">K13+L11</f>
        <v>240499999</v>
      </c>
      <c r="M13" s="8" t="n">
        <f aca="false">L13+M11</f>
        <v>273833332</v>
      </c>
      <c r="N13" s="8" t="n">
        <f aca="false">M13+N11</f>
        <v>307166665</v>
      </c>
      <c r="O13" s="8" t="n">
        <f aca="false">N13+O11</f>
        <v>347999998</v>
      </c>
      <c r="P13" s="8" t="n">
        <f aca="false">O13+P11</f>
        <v>381333331</v>
      </c>
      <c r="Q13" s="8" t="n">
        <f aca="false">P13+Q11</f>
        <v>414666664</v>
      </c>
      <c r="R13" s="8" t="n">
        <f aca="false">Q13+R11</f>
        <v>447999997</v>
      </c>
      <c r="S13" s="8" t="n">
        <f aca="false">R13+S11</f>
        <v>481333330</v>
      </c>
      <c r="T13" s="8" t="n">
        <f aca="false">S13+T11</f>
        <v>514666667</v>
      </c>
      <c r="U13" s="8" t="n">
        <f aca="false">T13+U11</f>
        <v>518833334</v>
      </c>
      <c r="V13" s="8" t="n">
        <f aca="false">U13+V11</f>
        <v>523000001</v>
      </c>
      <c r="W13" s="8" t="n">
        <f aca="false">V13+W11</f>
        <v>527166668</v>
      </c>
      <c r="X13" s="8" t="n">
        <f aca="false">W13+X11</f>
        <v>531333335</v>
      </c>
      <c r="Y13" s="8" t="n">
        <f aca="false">X13+Y11</f>
        <v>535500002</v>
      </c>
      <c r="Z13" s="8" t="n">
        <f aca="false">Y13+Z11</f>
        <v>539666669</v>
      </c>
    </row>
    <row r="14" customFormat="false" ht="21" hidden="false" customHeight="true" outlineLevel="0" collapsed="false">
      <c r="A14" s="6" t="s">
        <v>333</v>
      </c>
      <c r="C14" s="10" t="n">
        <f aca="false">C13/$B$11</f>
        <v>0</v>
      </c>
      <c r="D14" s="10" t="n">
        <f aca="false">D13/$B$11</f>
        <v>0</v>
      </c>
      <c r="E14" s="10" t="n">
        <f aca="false">E13/$B$11</f>
        <v>0</v>
      </c>
      <c r="F14" s="10" t="n">
        <f aca="false">F13/$B$11</f>
        <v>0</v>
      </c>
      <c r="G14" s="10" t="n">
        <f aca="false">G13/$B$11</f>
        <v>0</v>
      </c>
      <c r="H14" s="10" t="n">
        <f aca="false">H13/$B$11</f>
        <v>0</v>
      </c>
      <c r="I14" s="10" t="n">
        <f aca="false">I13/$B$11</f>
        <v>0.13175</v>
      </c>
      <c r="J14" s="10" t="n">
        <f aca="false">J13/$B$11</f>
        <v>0.165083333</v>
      </c>
      <c r="K14" s="10" t="n">
        <f aca="false">K13/$B$11</f>
        <v>0.198416666</v>
      </c>
      <c r="L14" s="10" t="n">
        <f aca="false">L13/$B$11</f>
        <v>0.240499999</v>
      </c>
      <c r="M14" s="10" t="n">
        <f aca="false">M13/$B$11</f>
        <v>0.273833332</v>
      </c>
      <c r="N14" s="10" t="n">
        <f aca="false">N13/$B$11</f>
        <v>0.307166665</v>
      </c>
      <c r="O14" s="10" t="n">
        <f aca="false">O13/$B$11</f>
        <v>0.347999998</v>
      </c>
      <c r="P14" s="10" t="n">
        <f aca="false">P13/$B$11</f>
        <v>0.381333331</v>
      </c>
      <c r="Q14" s="10" t="n">
        <f aca="false">Q13/$B$11</f>
        <v>0.414666664</v>
      </c>
      <c r="R14" s="10" t="n">
        <f aca="false">R13/$B$11</f>
        <v>0.447999997</v>
      </c>
      <c r="S14" s="10" t="n">
        <f aca="false">S13/$B$11</f>
        <v>0.48133333</v>
      </c>
      <c r="T14" s="10" t="n">
        <f aca="false">T13/$B$11</f>
        <v>0.514666667</v>
      </c>
      <c r="U14" s="10" t="n">
        <f aca="false">U13/$B$11</f>
        <v>0.518833334</v>
      </c>
      <c r="V14" s="10" t="n">
        <f aca="false">V13/$B$11</f>
        <v>0.523000001</v>
      </c>
      <c r="W14" s="10" t="n">
        <f aca="false">W13/$B$11</f>
        <v>0.527166668</v>
      </c>
      <c r="X14" s="10" t="n">
        <f aca="false">X13/$B$11</f>
        <v>0.531333335</v>
      </c>
      <c r="Y14" s="10" t="n">
        <f aca="false">Y13/$B$11</f>
        <v>0.535500002</v>
      </c>
      <c r="Z14" s="10" t="n">
        <f aca="false">Z13/$B$11</f>
        <v>0.539666669</v>
      </c>
    </row>
    <row r="15" customFormat="false" ht="21" hidden="false" customHeight="true" outlineLevel="0" collapsed="false"/>
    <row r="16" customFormat="false" ht="21.75" hidden="false" customHeight="true" outlineLevel="0" collapsed="false">
      <c r="A16" s="24" t="s">
        <v>258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</row>
    <row r="17" customFormat="false" ht="21" hidden="false" customHeight="true" outlineLevel="0" collapsed="false">
      <c r="A17" s="6" t="s">
        <v>334</v>
      </c>
      <c r="B17" s="6" t="s">
        <v>335</v>
      </c>
    </row>
    <row r="18" customFormat="false" ht="21" hidden="false" customHeight="true" outlineLevel="0" collapsed="false">
      <c r="A18" s="6" t="s">
        <v>336</v>
      </c>
      <c r="B18" s="6" t="s">
        <v>337</v>
      </c>
    </row>
    <row r="19" customFormat="false" ht="21" hidden="false" customHeight="true" outlineLevel="0" collapsed="false">
      <c r="A19" s="6" t="s">
        <v>338</v>
      </c>
      <c r="B19" s="6" t="s">
        <v>339</v>
      </c>
    </row>
  </sheetData>
  <autoFilter ref="A2:AA19"/>
  <mergeCells count="1">
    <mergeCell ref="A1:Z1"/>
  </mergeCells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59669"/>
    <pageSetUpPr fitToPage="true"/>
  </sheetPr>
  <dimension ref="A1:Z1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58"/>
    <col collapsed="false" customWidth="true" hidden="false" outlineLevel="0" max="26" min="3" style="1" width="13"/>
  </cols>
  <sheetData>
    <row r="1" customFormat="false" ht="30" hidden="false" customHeight="true" outlineLevel="0" collapsed="false">
      <c r="A1" s="2" t="s">
        <v>340</v>
      </c>
      <c r="B1" s="3"/>
      <c r="C1" s="2" t="s">
        <v>259</v>
      </c>
      <c r="D1" s="2" t="s">
        <v>260</v>
      </c>
      <c r="E1" s="2" t="s">
        <v>261</v>
      </c>
      <c r="F1" s="2" t="s">
        <v>262</v>
      </c>
      <c r="G1" s="2" t="s">
        <v>263</v>
      </c>
      <c r="H1" s="2" t="s">
        <v>264</v>
      </c>
      <c r="I1" s="2" t="s">
        <v>265</v>
      </c>
      <c r="J1" s="2" t="s">
        <v>266</v>
      </c>
      <c r="K1" s="2" t="s">
        <v>267</v>
      </c>
      <c r="L1" s="2" t="s">
        <v>268</v>
      </c>
      <c r="M1" s="2" t="s">
        <v>269</v>
      </c>
      <c r="N1" s="2" t="s">
        <v>270</v>
      </c>
      <c r="O1" s="2" t="s">
        <v>271</v>
      </c>
      <c r="P1" s="2" t="s">
        <v>272</v>
      </c>
      <c r="Q1" s="2" t="s">
        <v>273</v>
      </c>
      <c r="R1" s="2" t="s">
        <v>274</v>
      </c>
      <c r="S1" s="2" t="s">
        <v>275</v>
      </c>
      <c r="T1" s="2" t="s">
        <v>276</v>
      </c>
      <c r="U1" s="2" t="s">
        <v>277</v>
      </c>
      <c r="V1" s="2" t="s">
        <v>278</v>
      </c>
      <c r="W1" s="2" t="s">
        <v>279</v>
      </c>
      <c r="X1" s="2" t="s">
        <v>280</v>
      </c>
      <c r="Y1" s="2" t="s">
        <v>281</v>
      </c>
      <c r="Z1" s="2" t="s">
        <v>282</v>
      </c>
    </row>
    <row r="2" customFormat="false" ht="24" hidden="false" customHeight="true" outlineLevel="0" collapsed="false">
      <c r="A2" s="26" t="s">
        <v>341</v>
      </c>
      <c r="B2" s="26" t="s">
        <v>342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customFormat="false" ht="21" hidden="false" customHeight="true" outlineLevel="0" collapsed="false"/>
    <row r="4" customFormat="false" ht="24" hidden="false" customHeight="true" outlineLevel="0" collapsed="false">
      <c r="A4" s="26" t="s">
        <v>343</v>
      </c>
      <c r="B4" s="26" t="s">
        <v>344</v>
      </c>
      <c r="C4" s="26" t="s">
        <v>259</v>
      </c>
      <c r="D4" s="26" t="s">
        <v>260</v>
      </c>
      <c r="E4" s="26" t="s">
        <v>261</v>
      </c>
      <c r="F4" s="26" t="s">
        <v>262</v>
      </c>
      <c r="G4" s="26" t="s">
        <v>263</v>
      </c>
      <c r="H4" s="26" t="s">
        <v>264</v>
      </c>
      <c r="I4" s="26" t="s">
        <v>265</v>
      </c>
      <c r="J4" s="26" t="s">
        <v>266</v>
      </c>
      <c r="K4" s="26" t="s">
        <v>267</v>
      </c>
      <c r="L4" s="26" t="s">
        <v>268</v>
      </c>
      <c r="M4" s="26" t="s">
        <v>269</v>
      </c>
      <c r="N4" s="26" t="s">
        <v>270</v>
      </c>
      <c r="O4" s="26" t="s">
        <v>271</v>
      </c>
      <c r="P4" s="26" t="s">
        <v>272</v>
      </c>
      <c r="Q4" s="26" t="s">
        <v>273</v>
      </c>
      <c r="R4" s="26" t="s">
        <v>274</v>
      </c>
      <c r="S4" s="26" t="s">
        <v>275</v>
      </c>
      <c r="T4" s="26" t="s">
        <v>276</v>
      </c>
      <c r="U4" s="26" t="s">
        <v>277</v>
      </c>
      <c r="V4" s="26" t="s">
        <v>278</v>
      </c>
      <c r="W4" s="26" t="s">
        <v>279</v>
      </c>
      <c r="X4" s="26" t="s">
        <v>280</v>
      </c>
      <c r="Y4" s="26" t="s">
        <v>281</v>
      </c>
      <c r="Z4" s="26" t="s">
        <v>282</v>
      </c>
    </row>
    <row r="5" customFormat="false" ht="21" hidden="false" customHeight="true" outlineLevel="0" collapsed="false">
      <c r="A5" s="6" t="s">
        <v>345</v>
      </c>
      <c r="B5" s="6" t="s">
        <v>346</v>
      </c>
      <c r="C5" s="8" t="n">
        <v>10000</v>
      </c>
      <c r="D5" s="8" t="n">
        <v>10000</v>
      </c>
      <c r="E5" s="8" t="n">
        <v>10000</v>
      </c>
      <c r="F5" s="8" t="n">
        <v>10000</v>
      </c>
      <c r="G5" s="8" t="n">
        <v>10000</v>
      </c>
      <c r="H5" s="8" t="n">
        <v>10000</v>
      </c>
      <c r="I5" s="8" t="n">
        <v>10000</v>
      </c>
      <c r="J5" s="8" t="n">
        <v>10000</v>
      </c>
      <c r="K5" s="8" t="n">
        <v>10000</v>
      </c>
      <c r="L5" s="8" t="n">
        <v>10000</v>
      </c>
      <c r="M5" s="8" t="n">
        <v>10000</v>
      </c>
      <c r="N5" s="8" t="n">
        <v>10000</v>
      </c>
      <c r="O5" s="8" t="n">
        <v>10000</v>
      </c>
      <c r="P5" s="8" t="n">
        <v>10000</v>
      </c>
      <c r="Q5" s="8" t="n">
        <v>10000</v>
      </c>
      <c r="R5" s="8" t="n">
        <v>10000</v>
      </c>
      <c r="S5" s="8" t="n">
        <v>10000</v>
      </c>
      <c r="T5" s="8" t="n">
        <v>10000</v>
      </c>
      <c r="U5" s="8" t="n">
        <v>10000</v>
      </c>
      <c r="V5" s="8" t="n">
        <v>10000</v>
      </c>
      <c r="W5" s="8" t="n">
        <v>10000</v>
      </c>
      <c r="X5" s="8" t="n">
        <v>10000</v>
      </c>
      <c r="Y5" s="8" t="n">
        <v>10000</v>
      </c>
      <c r="Z5" s="8" t="n">
        <v>10000</v>
      </c>
    </row>
    <row r="6" customFormat="false" ht="21" hidden="false" customHeight="true" outlineLevel="0" collapsed="false">
      <c r="A6" s="6" t="s">
        <v>347</v>
      </c>
      <c r="B6" s="6" t="s">
        <v>348</v>
      </c>
      <c r="C6" s="8" t="n">
        <v>12000</v>
      </c>
      <c r="D6" s="8" t="n">
        <v>12000</v>
      </c>
      <c r="E6" s="8" t="n">
        <v>12000</v>
      </c>
      <c r="F6" s="8" t="n">
        <v>12000</v>
      </c>
      <c r="G6" s="8" t="n">
        <v>12000</v>
      </c>
      <c r="H6" s="8" t="n">
        <v>12000</v>
      </c>
      <c r="I6" s="8" t="n">
        <v>12000</v>
      </c>
      <c r="J6" s="8" t="n">
        <v>12000</v>
      </c>
      <c r="K6" s="8" t="n">
        <v>12000</v>
      </c>
      <c r="L6" s="8" t="n">
        <v>12000</v>
      </c>
      <c r="M6" s="8" t="n">
        <v>12000</v>
      </c>
      <c r="N6" s="8" t="n">
        <v>12000</v>
      </c>
      <c r="O6" s="8" t="n">
        <v>12000</v>
      </c>
      <c r="P6" s="8" t="n">
        <v>12000</v>
      </c>
      <c r="Q6" s="8" t="n">
        <v>12000</v>
      </c>
      <c r="R6" s="8" t="n">
        <v>12000</v>
      </c>
      <c r="S6" s="8" t="n">
        <v>12000</v>
      </c>
      <c r="T6" s="8" t="n">
        <v>12000</v>
      </c>
      <c r="U6" s="8" t="n">
        <v>12000</v>
      </c>
      <c r="V6" s="8" t="n">
        <v>12000</v>
      </c>
      <c r="W6" s="8" t="n">
        <v>12000</v>
      </c>
      <c r="X6" s="8" t="n">
        <v>12000</v>
      </c>
      <c r="Y6" s="8" t="n">
        <v>12000</v>
      </c>
      <c r="Z6" s="8" t="n">
        <v>12000</v>
      </c>
    </row>
    <row r="7" customFormat="false" ht="21" hidden="false" customHeight="true" outlineLevel="0" collapsed="false">
      <c r="A7" s="6" t="s">
        <v>349</v>
      </c>
      <c r="B7" s="6" t="s">
        <v>350</v>
      </c>
      <c r="C7" s="8" t="n">
        <v>0</v>
      </c>
      <c r="D7" s="8" t="n">
        <v>0</v>
      </c>
      <c r="E7" s="8" t="n">
        <v>5000</v>
      </c>
      <c r="F7" s="8" t="n">
        <v>5000</v>
      </c>
      <c r="G7" s="8" t="n">
        <v>5000</v>
      </c>
      <c r="H7" s="8" t="n">
        <v>5000</v>
      </c>
      <c r="I7" s="8" t="n">
        <v>6000</v>
      </c>
      <c r="J7" s="8" t="n">
        <v>6000</v>
      </c>
      <c r="K7" s="8" t="n">
        <v>6000</v>
      </c>
      <c r="L7" s="8" t="n">
        <v>6000</v>
      </c>
      <c r="M7" s="8" t="n">
        <v>6000</v>
      </c>
      <c r="N7" s="8" t="n">
        <v>6000</v>
      </c>
      <c r="O7" s="8" t="n">
        <v>6000</v>
      </c>
      <c r="P7" s="8" t="n">
        <v>6000</v>
      </c>
      <c r="Q7" s="8" t="n">
        <v>6000</v>
      </c>
      <c r="R7" s="8" t="n">
        <v>6000</v>
      </c>
      <c r="S7" s="8" t="n">
        <v>6000</v>
      </c>
      <c r="T7" s="8" t="n">
        <v>6000</v>
      </c>
      <c r="U7" s="8" t="n">
        <v>6000</v>
      </c>
      <c r="V7" s="8" t="n">
        <v>6000</v>
      </c>
      <c r="W7" s="8" t="n">
        <v>6000</v>
      </c>
      <c r="X7" s="8" t="n">
        <v>6000</v>
      </c>
      <c r="Y7" s="8" t="n">
        <v>6000</v>
      </c>
      <c r="Z7" s="8" t="n">
        <v>6000</v>
      </c>
    </row>
    <row r="8" customFormat="false" ht="21" hidden="false" customHeight="true" outlineLevel="0" collapsed="false">
      <c r="A8" s="6" t="s">
        <v>351</v>
      </c>
      <c r="B8" s="6" t="s">
        <v>352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4000</v>
      </c>
      <c r="J8" s="8" t="n">
        <v>4000</v>
      </c>
      <c r="K8" s="8" t="n">
        <v>4000</v>
      </c>
      <c r="L8" s="8" t="n">
        <v>4000</v>
      </c>
      <c r="M8" s="8" t="n">
        <v>4000</v>
      </c>
      <c r="N8" s="8" t="n">
        <v>4000</v>
      </c>
      <c r="O8" s="8" t="n">
        <v>4000</v>
      </c>
      <c r="P8" s="8" t="n">
        <v>4000</v>
      </c>
      <c r="Q8" s="8" t="n">
        <v>4000</v>
      </c>
      <c r="R8" s="8" t="n">
        <v>4000</v>
      </c>
      <c r="S8" s="8" t="n">
        <v>4000</v>
      </c>
      <c r="T8" s="8" t="n">
        <v>4000</v>
      </c>
      <c r="U8" s="8" t="n">
        <v>4000</v>
      </c>
      <c r="V8" s="8" t="n">
        <v>4000</v>
      </c>
      <c r="W8" s="8" t="n">
        <v>4000</v>
      </c>
      <c r="X8" s="8" t="n">
        <v>4000</v>
      </c>
      <c r="Y8" s="8" t="n">
        <v>4000</v>
      </c>
      <c r="Z8" s="8" t="n">
        <v>4000</v>
      </c>
    </row>
    <row r="9" customFormat="false" ht="21" hidden="false" customHeight="true" outlineLevel="0" collapsed="false">
      <c r="A9" s="6" t="s">
        <v>353</v>
      </c>
      <c r="B9" s="6" t="s">
        <v>354</v>
      </c>
      <c r="C9" s="8" t="n">
        <v>0</v>
      </c>
      <c r="D9" s="8" t="n">
        <v>0</v>
      </c>
      <c r="E9" s="8" t="n">
        <v>0</v>
      </c>
      <c r="F9" s="8" t="n">
        <v>3000</v>
      </c>
      <c r="G9" s="8" t="n">
        <v>3000</v>
      </c>
      <c r="H9" s="8" t="n">
        <v>3000</v>
      </c>
      <c r="I9" s="8" t="n">
        <v>2000</v>
      </c>
      <c r="J9" s="8" t="n">
        <v>2000</v>
      </c>
      <c r="K9" s="8" t="n">
        <v>2000</v>
      </c>
      <c r="L9" s="8" t="n">
        <v>2000</v>
      </c>
      <c r="M9" s="8" t="n">
        <v>2000</v>
      </c>
      <c r="N9" s="8" t="n">
        <v>2000</v>
      </c>
      <c r="O9" s="8" t="n">
        <v>2000</v>
      </c>
      <c r="P9" s="8" t="n">
        <v>2000</v>
      </c>
      <c r="Q9" s="8" t="n">
        <v>2000</v>
      </c>
      <c r="R9" s="8" t="n">
        <v>2000</v>
      </c>
      <c r="S9" s="8" t="n">
        <v>2000</v>
      </c>
      <c r="T9" s="8" t="n">
        <v>2000</v>
      </c>
      <c r="U9" s="8" t="n">
        <v>0</v>
      </c>
      <c r="V9" s="8" t="n">
        <v>0</v>
      </c>
      <c r="W9" s="8" t="n">
        <v>0</v>
      </c>
      <c r="X9" s="8" t="n">
        <v>0</v>
      </c>
      <c r="Y9" s="8" t="n">
        <v>0</v>
      </c>
      <c r="Z9" s="8" t="n">
        <v>0</v>
      </c>
    </row>
    <row r="10" customFormat="false" ht="21" hidden="false" customHeight="true" outlineLevel="0" collapsed="false">
      <c r="A10" s="6" t="s">
        <v>355</v>
      </c>
      <c r="B10" s="6" t="s">
        <v>356</v>
      </c>
      <c r="C10" s="8" t="n">
        <v>0</v>
      </c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2000</v>
      </c>
      <c r="J10" s="8" t="n">
        <v>2000</v>
      </c>
      <c r="K10" s="8" t="n">
        <v>2000</v>
      </c>
      <c r="L10" s="8" t="n">
        <v>2000</v>
      </c>
      <c r="M10" s="8" t="n">
        <v>2000</v>
      </c>
      <c r="N10" s="8" t="n">
        <v>2000</v>
      </c>
      <c r="O10" s="8" t="n">
        <v>2000</v>
      </c>
      <c r="P10" s="8" t="n">
        <v>2000</v>
      </c>
      <c r="Q10" s="8" t="n">
        <v>2000</v>
      </c>
      <c r="R10" s="8" t="n">
        <v>2000</v>
      </c>
      <c r="S10" s="8" t="n">
        <v>2000</v>
      </c>
      <c r="T10" s="8" t="n">
        <v>2000</v>
      </c>
      <c r="U10" s="8" t="n">
        <v>2000</v>
      </c>
      <c r="V10" s="8" t="n">
        <v>2000</v>
      </c>
      <c r="W10" s="8" t="n">
        <v>2000</v>
      </c>
      <c r="X10" s="8" t="n">
        <v>2000</v>
      </c>
      <c r="Y10" s="8" t="n">
        <v>2000</v>
      </c>
      <c r="Z10" s="8" t="n">
        <v>2000</v>
      </c>
    </row>
    <row r="11" customFormat="false" ht="21" hidden="false" customHeight="true" outlineLevel="0" collapsed="false">
      <c r="A11" s="11" t="s">
        <v>357</v>
      </c>
      <c r="B11" s="11" t="s">
        <v>358</v>
      </c>
      <c r="C11" s="16" t="n">
        <f aca="false">SUM(C5:C10)</f>
        <v>22000</v>
      </c>
      <c r="D11" s="16" t="n">
        <f aca="false">SUM(D5:D10)</f>
        <v>22000</v>
      </c>
      <c r="E11" s="16" t="n">
        <f aca="false">SUM(E5:E10)</f>
        <v>27000</v>
      </c>
      <c r="F11" s="16" t="n">
        <f aca="false">SUM(F5:F10)</f>
        <v>30000</v>
      </c>
      <c r="G11" s="16" t="n">
        <f aca="false">SUM(G5:G10)</f>
        <v>30000</v>
      </c>
      <c r="H11" s="16" t="n">
        <f aca="false">SUM(H5:H10)</f>
        <v>30000</v>
      </c>
      <c r="I11" s="16" t="n">
        <f aca="false">SUM(I5:I10)</f>
        <v>36000</v>
      </c>
      <c r="J11" s="16" t="n">
        <f aca="false">SUM(J5:J10)</f>
        <v>36000</v>
      </c>
      <c r="K11" s="16" t="n">
        <f aca="false">SUM(K5:K10)</f>
        <v>36000</v>
      </c>
      <c r="L11" s="16" t="n">
        <f aca="false">SUM(L5:L10)</f>
        <v>36000</v>
      </c>
      <c r="M11" s="16" t="n">
        <f aca="false">SUM(M5:M10)</f>
        <v>36000</v>
      </c>
      <c r="N11" s="16" t="n">
        <f aca="false">SUM(N5:N10)</f>
        <v>36000</v>
      </c>
      <c r="O11" s="16" t="n">
        <f aca="false">SUM(O5:O10)</f>
        <v>36000</v>
      </c>
      <c r="P11" s="16" t="n">
        <f aca="false">SUM(P5:P10)</f>
        <v>36000</v>
      </c>
      <c r="Q11" s="16" t="n">
        <f aca="false">SUM(Q5:Q10)</f>
        <v>36000</v>
      </c>
      <c r="R11" s="16" t="n">
        <f aca="false">SUM(R5:R10)</f>
        <v>36000</v>
      </c>
      <c r="S11" s="16" t="n">
        <f aca="false">SUM(S5:S10)</f>
        <v>36000</v>
      </c>
      <c r="T11" s="16" t="n">
        <f aca="false">SUM(T5:T10)</f>
        <v>36000</v>
      </c>
      <c r="U11" s="16" t="n">
        <f aca="false">SUM(U5:U10)</f>
        <v>34000</v>
      </c>
      <c r="V11" s="16" t="n">
        <f aca="false">SUM(V5:V10)</f>
        <v>34000</v>
      </c>
      <c r="W11" s="16" t="n">
        <f aca="false">SUM(W5:W10)</f>
        <v>34000</v>
      </c>
      <c r="X11" s="16" t="n">
        <f aca="false">SUM(X5:X10)</f>
        <v>34000</v>
      </c>
      <c r="Y11" s="16" t="n">
        <f aca="false">SUM(Y5:Y10)</f>
        <v>34000</v>
      </c>
      <c r="Z11" s="16" t="n">
        <f aca="false">SUM(Z5:Z10)</f>
        <v>34000</v>
      </c>
    </row>
    <row r="12" customFormat="false" ht="21" hidden="false" customHeight="true" outlineLevel="0" collapsed="false">
      <c r="A12" s="6" t="s">
        <v>359</v>
      </c>
      <c r="B12" s="6" t="s">
        <v>360</v>
      </c>
      <c r="C12" s="7" t="n">
        <f aca="false">C11</f>
        <v>22000</v>
      </c>
      <c r="D12" s="7" t="n">
        <f aca="false">C12+D11</f>
        <v>44000</v>
      </c>
      <c r="E12" s="7" t="n">
        <f aca="false">D12+E11</f>
        <v>71000</v>
      </c>
      <c r="F12" s="7" t="n">
        <f aca="false">E12+F11</f>
        <v>101000</v>
      </c>
      <c r="G12" s="7" t="n">
        <f aca="false">F12+G11</f>
        <v>131000</v>
      </c>
      <c r="H12" s="7" t="n">
        <f aca="false">G12+H11</f>
        <v>161000</v>
      </c>
      <c r="I12" s="7" t="n">
        <f aca="false">H12+I11</f>
        <v>197000</v>
      </c>
      <c r="J12" s="7" t="n">
        <f aca="false">I12+J11</f>
        <v>233000</v>
      </c>
      <c r="K12" s="7" t="n">
        <f aca="false">J12+K11</f>
        <v>269000</v>
      </c>
      <c r="L12" s="7" t="n">
        <f aca="false">K12+L11</f>
        <v>305000</v>
      </c>
      <c r="M12" s="7" t="n">
        <f aca="false">L12+M11</f>
        <v>341000</v>
      </c>
      <c r="N12" s="7" t="n">
        <f aca="false">M12+N11</f>
        <v>377000</v>
      </c>
      <c r="O12" s="7" t="n">
        <f aca="false">N12+O11</f>
        <v>413000</v>
      </c>
      <c r="P12" s="7" t="n">
        <f aca="false">O12+P11</f>
        <v>449000</v>
      </c>
      <c r="Q12" s="7" t="n">
        <f aca="false">P12+Q11</f>
        <v>485000</v>
      </c>
      <c r="R12" s="7" t="n">
        <f aca="false">Q12+R11</f>
        <v>521000</v>
      </c>
      <c r="S12" s="7" t="n">
        <f aca="false">R12+S11</f>
        <v>557000</v>
      </c>
      <c r="T12" s="7" t="n">
        <f aca="false">S12+T11</f>
        <v>593000</v>
      </c>
      <c r="U12" s="7" t="n">
        <f aca="false">T12+U11</f>
        <v>627000</v>
      </c>
      <c r="V12" s="7" t="n">
        <f aca="false">U12+V11</f>
        <v>661000</v>
      </c>
      <c r="W12" s="7" t="n">
        <f aca="false">V12+W11</f>
        <v>695000</v>
      </c>
      <c r="X12" s="7" t="n">
        <f aca="false">W12+X11</f>
        <v>729000</v>
      </c>
      <c r="Y12" s="7" t="n">
        <f aca="false">X12+Y11</f>
        <v>763000</v>
      </c>
      <c r="Z12" s="7" t="n">
        <f aca="false">Y12+Z11</f>
        <v>797000</v>
      </c>
    </row>
    <row r="13" customFormat="false" ht="21" hidden="false" customHeight="true" outlineLevel="0" collapsed="false"/>
    <row r="14" customFormat="false" ht="21.75" hidden="false" customHeight="true" outlineLevel="0" collapsed="false">
      <c r="A14" s="24" t="s">
        <v>361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customFormat="false" ht="21" hidden="false" customHeight="true" outlineLevel="0" collapsed="false">
      <c r="A15" s="6" t="s">
        <v>362</v>
      </c>
      <c r="B15" s="6" t="s">
        <v>363</v>
      </c>
    </row>
    <row r="16" customFormat="false" ht="21" hidden="false" customHeight="true" outlineLevel="0" collapsed="false">
      <c r="A16" s="40" t="s">
        <v>364</v>
      </c>
      <c r="B16" s="6" t="s">
        <v>365</v>
      </c>
    </row>
  </sheetData>
  <autoFilter ref="A1:Z16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97316"/>
    <pageSetUpPr fitToPage="true"/>
  </sheetPr>
  <dimension ref="A1:H34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8"/>
    <col collapsed="false" customWidth="true" hidden="false" outlineLevel="0" max="3" min="3" style="1" width="14"/>
    <col collapsed="false" customWidth="true" hidden="false" outlineLevel="0" max="5" min="4" style="1" width="38"/>
    <col collapsed="false" customWidth="true" hidden="false" outlineLevel="0" max="6" min="6" style="1" width="24"/>
    <col collapsed="false" customWidth="true" hidden="false" outlineLevel="0" max="7" min="7" style="1" width="26"/>
    <col collapsed="false" customWidth="true" hidden="false" outlineLevel="0" max="8" min="8" style="1" width="22"/>
  </cols>
  <sheetData>
    <row r="1" customFormat="false" ht="30" hidden="false" customHeight="true" outlineLevel="0" collapsed="false">
      <c r="A1" s="2" t="s">
        <v>366</v>
      </c>
      <c r="B1" s="3"/>
      <c r="C1" s="3"/>
      <c r="D1" s="3"/>
      <c r="E1" s="3"/>
      <c r="F1" s="3"/>
      <c r="G1" s="3"/>
      <c r="H1" s="3"/>
    </row>
    <row r="2" customFormat="false" ht="21" hidden="false" customHeight="true" outlineLevel="0" collapsed="false">
      <c r="A2" s="20" t="s">
        <v>367</v>
      </c>
      <c r="B2" s="20" t="s">
        <v>368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24" t="s">
        <v>369</v>
      </c>
      <c r="B4" s="39"/>
      <c r="C4" s="39"/>
      <c r="D4" s="39"/>
      <c r="E4" s="39"/>
      <c r="F4" s="39"/>
      <c r="G4" s="39"/>
      <c r="H4" s="39"/>
    </row>
    <row r="5" customFormat="false" ht="33.75" hidden="false" customHeight="true" outlineLevel="0" collapsed="false">
      <c r="A5" s="6" t="s">
        <v>370</v>
      </c>
      <c r="B5" s="6" t="s">
        <v>371</v>
      </c>
      <c r="C5" s="6" t="s">
        <v>372</v>
      </c>
      <c r="D5" s="6" t="s">
        <v>373</v>
      </c>
      <c r="E5" s="6" t="s">
        <v>374</v>
      </c>
      <c r="F5" s="6" t="s">
        <v>375</v>
      </c>
      <c r="G5" s="6" t="s">
        <v>376</v>
      </c>
      <c r="H5" s="6" t="s">
        <v>377</v>
      </c>
    </row>
    <row r="6" customFormat="false" ht="33.75" hidden="false" customHeight="true" outlineLevel="0" collapsed="false">
      <c r="A6" s="6" t="s">
        <v>378</v>
      </c>
      <c r="B6" s="8" t="n">
        <v>140000</v>
      </c>
      <c r="C6" s="8" t="n">
        <f aca="false">B6/$B$13</f>
        <v>0.254545454545455</v>
      </c>
      <c r="D6" s="6" t="s">
        <v>379</v>
      </c>
      <c r="E6" s="6" t="s">
        <v>380</v>
      </c>
      <c r="F6" s="6" t="s">
        <v>381</v>
      </c>
      <c r="G6" s="6" t="s">
        <v>382</v>
      </c>
      <c r="H6" s="6" t="s">
        <v>383</v>
      </c>
    </row>
    <row r="7" customFormat="false" ht="33.75" hidden="false" customHeight="true" outlineLevel="0" collapsed="false">
      <c r="A7" s="6" t="s">
        <v>384</v>
      </c>
      <c r="B7" s="8" t="n">
        <v>90000</v>
      </c>
      <c r="C7" s="8" t="n">
        <f aca="false">B7/$B$13</f>
        <v>0.163636363636364</v>
      </c>
      <c r="D7" s="6" t="s">
        <v>385</v>
      </c>
      <c r="E7" s="6" t="s">
        <v>386</v>
      </c>
      <c r="F7" s="6" t="s">
        <v>387</v>
      </c>
      <c r="G7" s="6" t="s">
        <v>388</v>
      </c>
      <c r="H7" s="6" t="s">
        <v>383</v>
      </c>
    </row>
    <row r="8" customFormat="false" ht="33.75" hidden="false" customHeight="true" outlineLevel="0" collapsed="false">
      <c r="A8" s="6" t="s">
        <v>74</v>
      </c>
      <c r="B8" s="8" t="n">
        <v>120000</v>
      </c>
      <c r="C8" s="8" t="n">
        <f aca="false">B8/$B$13</f>
        <v>0.218181818181818</v>
      </c>
      <c r="D8" s="6" t="s">
        <v>389</v>
      </c>
      <c r="E8" s="6" t="s">
        <v>386</v>
      </c>
      <c r="F8" s="6" t="s">
        <v>390</v>
      </c>
      <c r="G8" s="6" t="s">
        <v>391</v>
      </c>
      <c r="H8" s="6" t="s">
        <v>383</v>
      </c>
    </row>
    <row r="9" customFormat="false" ht="33.75" hidden="false" customHeight="true" outlineLevel="0" collapsed="false">
      <c r="A9" s="6" t="s">
        <v>82</v>
      </c>
      <c r="B9" s="8" t="n">
        <v>90000</v>
      </c>
      <c r="C9" s="8" t="n">
        <f aca="false">B9/$B$13</f>
        <v>0.163636363636364</v>
      </c>
      <c r="D9" s="6" t="s">
        <v>392</v>
      </c>
      <c r="E9" s="6" t="s">
        <v>393</v>
      </c>
      <c r="F9" s="6" t="s">
        <v>394</v>
      </c>
      <c r="G9" s="6" t="s">
        <v>395</v>
      </c>
      <c r="H9" s="6" t="s">
        <v>86</v>
      </c>
    </row>
    <row r="10" customFormat="false" ht="33.75" hidden="false" customHeight="true" outlineLevel="0" collapsed="false">
      <c r="A10" s="6" t="s">
        <v>396</v>
      </c>
      <c r="B10" s="8" t="n">
        <v>60000</v>
      </c>
      <c r="C10" s="8" t="n">
        <f aca="false">B10/$B$13</f>
        <v>0.109090909090909</v>
      </c>
      <c r="D10" s="6" t="s">
        <v>397</v>
      </c>
      <c r="E10" s="6" t="s">
        <v>398</v>
      </c>
      <c r="F10" s="6" t="s">
        <v>399</v>
      </c>
      <c r="G10" s="6" t="s">
        <v>400</v>
      </c>
      <c r="H10" s="6" t="s">
        <v>383</v>
      </c>
    </row>
    <row r="11" customFormat="false" ht="33.75" hidden="false" customHeight="true" outlineLevel="0" collapsed="false">
      <c r="A11" s="6" t="s">
        <v>401</v>
      </c>
      <c r="B11" s="8" t="n">
        <v>30000</v>
      </c>
      <c r="C11" s="8" t="n">
        <f aca="false">B11/$B$13</f>
        <v>0.0545454545454545</v>
      </c>
      <c r="D11" s="6" t="s">
        <v>402</v>
      </c>
      <c r="E11" s="6" t="s">
        <v>380</v>
      </c>
      <c r="F11" s="6" t="s">
        <v>403</v>
      </c>
      <c r="G11" s="6" t="s">
        <v>404</v>
      </c>
      <c r="H11" s="6" t="s">
        <v>405</v>
      </c>
    </row>
    <row r="12" customFormat="false" ht="33.75" hidden="false" customHeight="true" outlineLevel="0" collapsed="false">
      <c r="A12" s="6" t="s">
        <v>406</v>
      </c>
      <c r="B12" s="8" t="n">
        <v>20000</v>
      </c>
      <c r="C12" s="8" t="n">
        <f aca="false">B12/$B$13</f>
        <v>0.0363636363636364</v>
      </c>
      <c r="D12" s="6" t="s">
        <v>407</v>
      </c>
      <c r="E12" s="6" t="s">
        <v>408</v>
      </c>
      <c r="F12" s="6" t="s">
        <v>409</v>
      </c>
      <c r="G12" s="6" t="s">
        <v>410</v>
      </c>
      <c r="H12" s="6" t="s">
        <v>383</v>
      </c>
    </row>
    <row r="13" customFormat="false" ht="33.75" hidden="false" customHeight="true" outlineLevel="0" collapsed="false">
      <c r="A13" s="11" t="s">
        <v>411</v>
      </c>
      <c r="B13" s="16" t="n">
        <f aca="false">SUM(B6:B12)</f>
        <v>550000</v>
      </c>
      <c r="C13" s="16" t="n">
        <f aca="false">B13/$B$13</f>
        <v>1</v>
      </c>
    </row>
    <row r="14" customFormat="false" ht="33.75" hidden="false" customHeight="true" outlineLevel="0" collapsed="false">
      <c r="A14" s="11" t="s">
        <v>412</v>
      </c>
      <c r="B14" s="16" t="n">
        <f aca="false">B13-550000</f>
        <v>0</v>
      </c>
      <c r="G14" s="11" t="s">
        <v>91</v>
      </c>
    </row>
    <row r="15" customFormat="false" ht="33.75" hidden="false" customHeight="true" outlineLevel="0" collapsed="false"/>
    <row r="16" customFormat="false" ht="33.75" hidden="false" customHeight="true" outlineLevel="0" collapsed="false">
      <c r="A16" s="24" t="s">
        <v>413</v>
      </c>
      <c r="B16" s="39"/>
      <c r="C16" s="39"/>
      <c r="D16" s="39"/>
      <c r="E16" s="39"/>
      <c r="F16" s="39"/>
      <c r="G16" s="39"/>
      <c r="H16" s="39"/>
    </row>
    <row r="17" customFormat="false" ht="33.75" hidden="false" customHeight="true" outlineLevel="0" collapsed="false">
      <c r="A17" s="6" t="s">
        <v>414</v>
      </c>
      <c r="B17" s="6" t="s">
        <v>415</v>
      </c>
      <c r="C17" s="6" t="s">
        <v>416</v>
      </c>
      <c r="D17" s="6" t="s">
        <v>417</v>
      </c>
      <c r="E17" s="6" t="s">
        <v>418</v>
      </c>
      <c r="F17" s="6" t="s">
        <v>419</v>
      </c>
      <c r="G17" s="6" t="s">
        <v>420</v>
      </c>
      <c r="H17" s="6" t="s">
        <v>421</v>
      </c>
    </row>
    <row r="18" customFormat="false" ht="33.75" hidden="false" customHeight="true" outlineLevel="0" collapsed="false">
      <c r="A18" s="6" t="s">
        <v>259</v>
      </c>
      <c r="B18" s="8" t="n">
        <v>10000</v>
      </c>
      <c r="C18" s="8" t="n">
        <v>8000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1000</v>
      </c>
    </row>
    <row r="19" customFormat="false" ht="33.75" hidden="false" customHeight="true" outlineLevel="0" collapsed="false">
      <c r="A19" s="6" t="s">
        <v>260</v>
      </c>
      <c r="B19" s="8" t="n">
        <v>10000</v>
      </c>
      <c r="C19" s="8" t="n">
        <v>8000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1000</v>
      </c>
    </row>
    <row r="20" customFormat="false" ht="33.75" hidden="false" customHeight="true" outlineLevel="0" collapsed="false">
      <c r="A20" s="6" t="s">
        <v>261</v>
      </c>
      <c r="B20" s="8" t="n">
        <v>12000</v>
      </c>
      <c r="C20" s="8" t="n">
        <v>9000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1000</v>
      </c>
    </row>
    <row r="21" customFormat="false" ht="33.75" hidden="false" customHeight="true" outlineLevel="0" collapsed="false">
      <c r="A21" s="6" t="s">
        <v>262</v>
      </c>
      <c r="B21" s="8" t="n">
        <v>14000</v>
      </c>
      <c r="C21" s="8" t="n">
        <v>9000</v>
      </c>
      <c r="D21" s="8" t="n">
        <v>20000</v>
      </c>
      <c r="E21" s="8" t="n">
        <v>0</v>
      </c>
      <c r="F21" s="8" t="n">
        <v>0</v>
      </c>
      <c r="G21" s="8" t="n">
        <v>0</v>
      </c>
      <c r="H21" s="8" t="n">
        <v>1000</v>
      </c>
    </row>
    <row r="22" customFormat="false" ht="33.75" hidden="false" customHeight="true" outlineLevel="0" collapsed="false">
      <c r="A22" s="6" t="s">
        <v>263</v>
      </c>
      <c r="B22" s="8" t="n">
        <v>15000</v>
      </c>
      <c r="C22" s="8" t="n">
        <v>9000</v>
      </c>
      <c r="D22" s="8" t="n">
        <v>25000</v>
      </c>
      <c r="E22" s="8" t="n">
        <v>0</v>
      </c>
      <c r="F22" s="8" t="n">
        <v>5000</v>
      </c>
      <c r="G22" s="8" t="n">
        <v>0</v>
      </c>
      <c r="H22" s="8" t="n">
        <v>1000</v>
      </c>
    </row>
    <row r="23" customFormat="false" ht="33.75" hidden="false" customHeight="true" outlineLevel="0" collapsed="false">
      <c r="A23" s="6" t="s">
        <v>264</v>
      </c>
      <c r="B23" s="8" t="n">
        <v>17000</v>
      </c>
      <c r="C23" s="8" t="n">
        <v>9000</v>
      </c>
      <c r="D23" s="8" t="n">
        <v>35000</v>
      </c>
      <c r="E23" s="8" t="n">
        <v>0</v>
      </c>
      <c r="F23" s="8" t="n">
        <v>15000</v>
      </c>
      <c r="G23" s="8" t="n">
        <v>0</v>
      </c>
      <c r="H23" s="8" t="n">
        <v>1000</v>
      </c>
    </row>
    <row r="24" customFormat="false" ht="33.75" hidden="false" customHeight="true" outlineLevel="0" collapsed="false">
      <c r="A24" s="6" t="s">
        <v>265</v>
      </c>
      <c r="B24" s="8" t="n">
        <v>18000</v>
      </c>
      <c r="C24" s="8" t="n">
        <v>8000</v>
      </c>
      <c r="D24" s="8" t="n">
        <v>25000</v>
      </c>
      <c r="E24" s="8" t="n">
        <v>10000</v>
      </c>
      <c r="F24" s="8" t="n">
        <v>15000</v>
      </c>
      <c r="G24" s="8" t="n">
        <v>5000</v>
      </c>
      <c r="H24" s="8" t="n">
        <v>1000</v>
      </c>
    </row>
    <row r="25" customFormat="false" ht="33.75" hidden="false" customHeight="true" outlineLevel="0" collapsed="false">
      <c r="A25" s="6" t="s">
        <v>266</v>
      </c>
      <c r="B25" s="8" t="n">
        <v>15000</v>
      </c>
      <c r="C25" s="8" t="n">
        <v>8000</v>
      </c>
      <c r="D25" s="8" t="n">
        <v>10000</v>
      </c>
      <c r="E25" s="8" t="n">
        <v>10000</v>
      </c>
      <c r="F25" s="8" t="n">
        <v>10000</v>
      </c>
      <c r="G25" s="8" t="n">
        <v>5000</v>
      </c>
      <c r="H25" s="8" t="n">
        <v>1000</v>
      </c>
    </row>
    <row r="26" customFormat="false" ht="33.75" hidden="false" customHeight="true" outlineLevel="0" collapsed="false">
      <c r="A26" s="6" t="s">
        <v>422</v>
      </c>
      <c r="B26" s="8" t="n">
        <v>19000</v>
      </c>
      <c r="C26" s="8" t="n">
        <v>12000</v>
      </c>
      <c r="D26" s="8" t="n">
        <v>5000</v>
      </c>
      <c r="E26" s="8" t="n">
        <v>20000</v>
      </c>
      <c r="F26" s="8" t="n">
        <v>15000</v>
      </c>
      <c r="G26" s="8" t="n">
        <v>20000</v>
      </c>
      <c r="H26" s="8" t="n">
        <v>4000</v>
      </c>
    </row>
    <row r="27" customFormat="false" ht="33.75" hidden="false" customHeight="true" outlineLevel="0" collapsed="false">
      <c r="A27" s="6" t="s">
        <v>423</v>
      </c>
      <c r="B27" s="8" t="n">
        <v>10000</v>
      </c>
      <c r="C27" s="8" t="n">
        <v>10000</v>
      </c>
      <c r="D27" s="8" t="n">
        <v>0</v>
      </c>
      <c r="E27" s="8" t="n">
        <v>50000</v>
      </c>
      <c r="F27" s="8" t="n">
        <v>0</v>
      </c>
      <c r="G27" s="8" t="n">
        <v>0</v>
      </c>
      <c r="H27" s="8" t="n">
        <v>8000</v>
      </c>
    </row>
    <row r="28" customFormat="false" ht="33.75" hidden="false" customHeight="true" outlineLevel="0" collapsed="false">
      <c r="A28" s="11" t="s">
        <v>424</v>
      </c>
      <c r="B28" s="12" t="n">
        <f aca="false">SUM(B18:B27)</f>
        <v>140000</v>
      </c>
      <c r="C28" s="12" t="n">
        <f aca="false">SUM(C18:C27)</f>
        <v>90000</v>
      </c>
      <c r="D28" s="12" t="n">
        <f aca="false">SUM(D18:D27)</f>
        <v>120000</v>
      </c>
      <c r="E28" s="12" t="n">
        <f aca="false">SUM(E18:E27)</f>
        <v>90000</v>
      </c>
      <c r="F28" s="12" t="n">
        <f aca="false">SUM(F18:F27)</f>
        <v>60000</v>
      </c>
      <c r="G28" s="12" t="n">
        <f aca="false">SUM(G18:G27)</f>
        <v>30000</v>
      </c>
      <c r="H28" s="12" t="n">
        <f aca="false">SUM(H18:H27)</f>
        <v>20000</v>
      </c>
    </row>
    <row r="29" customFormat="false" ht="33.75" hidden="false" customHeight="true" outlineLevel="0" collapsed="false"/>
    <row r="30" customFormat="false" ht="33.75" hidden="false" customHeight="true" outlineLevel="0" collapsed="false">
      <c r="A30" s="24" t="s">
        <v>425</v>
      </c>
      <c r="B30" s="39"/>
      <c r="C30" s="39"/>
      <c r="D30" s="39"/>
      <c r="E30" s="39"/>
      <c r="F30" s="39"/>
      <c r="G30" s="39"/>
      <c r="H30" s="39"/>
    </row>
    <row r="31" customFormat="false" ht="33.75" hidden="false" customHeight="true" outlineLevel="0" collapsed="false">
      <c r="A31" s="6" t="s">
        <v>426</v>
      </c>
      <c r="B31" s="6" t="s">
        <v>427</v>
      </c>
    </row>
    <row r="32" customFormat="false" ht="33.75" hidden="false" customHeight="true" outlineLevel="0" collapsed="false">
      <c r="A32" s="6" t="s">
        <v>428</v>
      </c>
      <c r="B32" s="6" t="s">
        <v>429</v>
      </c>
    </row>
    <row r="33" customFormat="false" ht="33.75" hidden="false" customHeight="true" outlineLevel="0" collapsed="false">
      <c r="A33" s="6" t="s">
        <v>430</v>
      </c>
      <c r="B33" s="6" t="s">
        <v>431</v>
      </c>
    </row>
    <row r="34" customFormat="false" ht="33.75" hidden="false" customHeight="true" outlineLevel="0" collapsed="false">
      <c r="A34" s="6" t="s">
        <v>432</v>
      </c>
      <c r="B34" s="6" t="s">
        <v>433</v>
      </c>
    </row>
  </sheetData>
  <autoFilter ref="A5:H34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D9B83F"/>
    <pageSetUpPr fitToPage="true"/>
  </sheetPr>
  <dimension ref="A1:E4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30"/>
    <col collapsed="false" customWidth="true" hidden="false" outlineLevel="0" max="4" min="2" style="1" width="72"/>
    <col collapsed="false" customWidth="true" hidden="false" outlineLevel="0" max="5" min="5" style="1" width="16"/>
  </cols>
  <sheetData>
    <row r="1" customFormat="false" ht="30" hidden="false" customHeight="true" outlineLevel="0" collapsed="false">
      <c r="A1" s="2" t="s">
        <v>434</v>
      </c>
      <c r="B1" s="3"/>
      <c r="C1" s="3"/>
      <c r="D1" s="3"/>
      <c r="E1" s="3"/>
    </row>
    <row r="2" customFormat="false" ht="21" hidden="false" customHeight="true" outlineLevel="0" collapsed="false">
      <c r="A2" s="20" t="s">
        <v>367</v>
      </c>
      <c r="B2" s="20" t="s">
        <v>435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4" t="s">
        <v>436</v>
      </c>
      <c r="B4" s="5"/>
      <c r="C4" s="5"/>
      <c r="D4" s="5"/>
      <c r="E4" s="5"/>
    </row>
    <row r="5" customFormat="false" ht="33.75" hidden="false" customHeight="true" outlineLevel="0" collapsed="false">
      <c r="A5" s="6" t="s">
        <v>437</v>
      </c>
      <c r="B5" s="6" t="s">
        <v>438</v>
      </c>
    </row>
    <row r="6" customFormat="false" ht="33.75" hidden="false" customHeight="true" outlineLevel="0" collapsed="false">
      <c r="A6" s="6" t="s">
        <v>439</v>
      </c>
      <c r="B6" s="6" t="s">
        <v>440</v>
      </c>
    </row>
    <row r="7" customFormat="false" ht="33.75" hidden="false" customHeight="true" outlineLevel="0" collapsed="false"/>
    <row r="8" customFormat="false" ht="33.75" hidden="false" customHeight="true" outlineLevel="0" collapsed="false">
      <c r="A8" s="4" t="s">
        <v>441</v>
      </c>
      <c r="B8" s="4" t="s">
        <v>442</v>
      </c>
      <c r="C8" s="4" t="s">
        <v>443</v>
      </c>
      <c r="D8" s="4" t="s">
        <v>444</v>
      </c>
      <c r="E8" s="4" t="s">
        <v>445</v>
      </c>
    </row>
    <row r="9" customFormat="false" ht="33.75" hidden="false" customHeight="true" outlineLevel="0" collapsed="false">
      <c r="A9" s="6" t="s">
        <v>446</v>
      </c>
      <c r="B9" s="6" t="s">
        <v>447</v>
      </c>
      <c r="C9" s="6" t="s">
        <v>448</v>
      </c>
      <c r="D9" s="6" t="s">
        <v>449</v>
      </c>
      <c r="E9" s="6" t="s">
        <v>450</v>
      </c>
    </row>
    <row r="10" customFormat="false" ht="33.75" hidden="false" customHeight="true" outlineLevel="0" collapsed="false">
      <c r="A10" s="6" t="s">
        <v>451</v>
      </c>
      <c r="B10" s="6" t="s">
        <v>452</v>
      </c>
      <c r="C10" s="6" t="s">
        <v>453</v>
      </c>
      <c r="D10" s="6" t="s">
        <v>454</v>
      </c>
      <c r="E10" s="6" t="s">
        <v>450</v>
      </c>
    </row>
    <row r="11" customFormat="false" ht="33.75" hidden="false" customHeight="true" outlineLevel="0" collapsed="false">
      <c r="A11" s="6" t="s">
        <v>455</v>
      </c>
      <c r="B11" s="6" t="s">
        <v>456</v>
      </c>
      <c r="C11" s="6" t="s">
        <v>457</v>
      </c>
      <c r="D11" s="6" t="s">
        <v>458</v>
      </c>
      <c r="E11" s="6" t="s">
        <v>450</v>
      </c>
    </row>
    <row r="12" customFormat="false" ht="33.75" hidden="false" customHeight="true" outlineLevel="0" collapsed="false">
      <c r="A12" s="6" t="s">
        <v>459</v>
      </c>
      <c r="B12" s="6" t="s">
        <v>460</v>
      </c>
      <c r="C12" s="6" t="s">
        <v>461</v>
      </c>
      <c r="D12" s="6" t="s">
        <v>462</v>
      </c>
      <c r="E12" s="6" t="s">
        <v>450</v>
      </c>
    </row>
    <row r="13" customFormat="false" ht="33.75" hidden="false" customHeight="true" outlineLevel="0" collapsed="false">
      <c r="A13" s="6" t="s">
        <v>463</v>
      </c>
      <c r="B13" s="6" t="s">
        <v>464</v>
      </c>
      <c r="C13" s="6" t="s">
        <v>465</v>
      </c>
      <c r="D13" s="6" t="s">
        <v>466</v>
      </c>
      <c r="E13" s="6" t="s">
        <v>467</v>
      </c>
    </row>
    <row r="14" customFormat="false" ht="33.75" hidden="false" customHeight="true" outlineLevel="0" collapsed="false"/>
    <row r="15" customFormat="false" ht="33.75" hidden="false" customHeight="true" outlineLevel="0" collapsed="false">
      <c r="A15" s="4" t="s">
        <v>468</v>
      </c>
      <c r="B15" s="4" t="s">
        <v>469</v>
      </c>
      <c r="C15" s="4" t="s">
        <v>470</v>
      </c>
      <c r="D15" s="4" t="s">
        <v>471</v>
      </c>
      <c r="E15" s="4" t="s">
        <v>445</v>
      </c>
    </row>
    <row r="16" customFormat="false" ht="33.75" hidden="false" customHeight="true" outlineLevel="0" collapsed="false">
      <c r="A16" s="6" t="s">
        <v>472</v>
      </c>
      <c r="B16" s="6" t="s">
        <v>473</v>
      </c>
      <c r="C16" s="6" t="s">
        <v>474</v>
      </c>
      <c r="D16" s="6" t="s">
        <v>475</v>
      </c>
      <c r="E16" s="6" t="s">
        <v>450</v>
      </c>
    </row>
    <row r="17" customFormat="false" ht="33.75" hidden="false" customHeight="true" outlineLevel="0" collapsed="false">
      <c r="A17" s="6" t="s">
        <v>476</v>
      </c>
      <c r="B17" s="6" t="s">
        <v>477</v>
      </c>
      <c r="C17" s="6" t="s">
        <v>478</v>
      </c>
      <c r="D17" s="6" t="s">
        <v>479</v>
      </c>
      <c r="E17" s="6" t="s">
        <v>450</v>
      </c>
    </row>
    <row r="18" customFormat="false" ht="33.75" hidden="false" customHeight="true" outlineLevel="0" collapsed="false">
      <c r="A18" s="6" t="s">
        <v>480</v>
      </c>
      <c r="B18" s="6" t="s">
        <v>481</v>
      </c>
      <c r="C18" s="6" t="s">
        <v>482</v>
      </c>
      <c r="D18" s="6" t="s">
        <v>483</v>
      </c>
      <c r="E18" s="6" t="s">
        <v>450</v>
      </c>
    </row>
    <row r="19" customFormat="false" ht="33.75" hidden="false" customHeight="true" outlineLevel="0" collapsed="false">
      <c r="A19" s="6" t="s">
        <v>484</v>
      </c>
      <c r="B19" s="6" t="s">
        <v>485</v>
      </c>
      <c r="C19" s="6" t="s">
        <v>486</v>
      </c>
      <c r="D19" s="6" t="s">
        <v>487</v>
      </c>
      <c r="E19" s="6" t="s">
        <v>467</v>
      </c>
    </row>
    <row r="20" customFormat="false" ht="33.75" hidden="false" customHeight="true" outlineLevel="0" collapsed="false">
      <c r="A20" s="6" t="s">
        <v>488</v>
      </c>
      <c r="B20" s="6" t="s">
        <v>489</v>
      </c>
      <c r="C20" s="6" t="s">
        <v>490</v>
      </c>
      <c r="D20" s="6" t="s">
        <v>491</v>
      </c>
      <c r="E20" s="6" t="s">
        <v>450</v>
      </c>
    </row>
    <row r="21" customFormat="false" ht="33.75" hidden="false" customHeight="true" outlineLevel="0" collapsed="false"/>
    <row r="22" customFormat="false" ht="33.75" hidden="false" customHeight="true" outlineLevel="0" collapsed="false">
      <c r="A22" s="4" t="s">
        <v>492</v>
      </c>
      <c r="B22" s="5"/>
      <c r="C22" s="5"/>
      <c r="D22" s="5"/>
      <c r="E22" s="5"/>
    </row>
    <row r="23" customFormat="false" ht="33.75" hidden="false" customHeight="true" outlineLevel="0" collapsed="false">
      <c r="A23" s="6" t="s">
        <v>493</v>
      </c>
      <c r="B23" s="6" t="s">
        <v>494</v>
      </c>
    </row>
    <row r="24" customFormat="false" ht="33.75" hidden="false" customHeight="true" outlineLevel="0" collapsed="false">
      <c r="A24" s="6" t="s">
        <v>495</v>
      </c>
      <c r="B24" s="6" t="s">
        <v>496</v>
      </c>
    </row>
    <row r="25" customFormat="false" ht="33.75" hidden="false" customHeight="true" outlineLevel="0" collapsed="false">
      <c r="A25" s="6" t="s">
        <v>497</v>
      </c>
      <c r="B25" s="6" t="s">
        <v>498</v>
      </c>
    </row>
    <row r="26" customFormat="false" ht="33.75" hidden="false" customHeight="true" outlineLevel="0" collapsed="false">
      <c r="A26" s="6" t="s">
        <v>499</v>
      </c>
      <c r="B26" s="6" t="s">
        <v>500</v>
      </c>
    </row>
    <row r="27" customFormat="false" ht="33.75" hidden="false" customHeight="true" outlineLevel="0" collapsed="false">
      <c r="A27" s="6" t="s">
        <v>501</v>
      </c>
      <c r="B27" s="6" t="s">
        <v>502</v>
      </c>
    </row>
    <row r="28" customFormat="false" ht="33.75" hidden="false" customHeight="true" outlineLevel="0" collapsed="false"/>
    <row r="29" customFormat="false" ht="33.75" hidden="false" customHeight="true" outlineLevel="0" collapsed="false">
      <c r="A29" s="4" t="s">
        <v>503</v>
      </c>
      <c r="B29" s="5"/>
      <c r="C29" s="5"/>
      <c r="D29" s="5"/>
      <c r="E29" s="5"/>
    </row>
    <row r="30" customFormat="false" ht="33.75" hidden="false" customHeight="true" outlineLevel="0" collapsed="false">
      <c r="A30" s="6" t="s">
        <v>504</v>
      </c>
      <c r="B30" s="6" t="s">
        <v>505</v>
      </c>
    </row>
    <row r="31" customFormat="false" ht="33.75" hidden="false" customHeight="true" outlineLevel="0" collapsed="false">
      <c r="A31" s="6" t="s">
        <v>506</v>
      </c>
      <c r="B31" s="6" t="s">
        <v>507</v>
      </c>
    </row>
    <row r="32" customFormat="false" ht="33.75" hidden="false" customHeight="true" outlineLevel="0" collapsed="false">
      <c r="A32" s="6" t="s">
        <v>508</v>
      </c>
      <c r="B32" s="6" t="s">
        <v>509</v>
      </c>
    </row>
    <row r="33" customFormat="false" ht="33.75" hidden="false" customHeight="true" outlineLevel="0" collapsed="false">
      <c r="A33" s="6" t="s">
        <v>510</v>
      </c>
      <c r="B33" s="6" t="s">
        <v>511</v>
      </c>
    </row>
    <row r="34" customFormat="false" ht="33.75" hidden="false" customHeight="true" outlineLevel="0" collapsed="false">
      <c r="A34" s="6" t="s">
        <v>512</v>
      </c>
      <c r="B34" s="6" t="s">
        <v>513</v>
      </c>
    </row>
    <row r="35" customFormat="false" ht="33.75" hidden="false" customHeight="true" outlineLevel="0" collapsed="false"/>
    <row r="36" customFormat="false" ht="33.75" hidden="false" customHeight="true" outlineLevel="0" collapsed="false">
      <c r="A36" s="4" t="s">
        <v>514</v>
      </c>
      <c r="B36" s="5"/>
      <c r="C36" s="5"/>
      <c r="D36" s="5"/>
      <c r="E36" s="5"/>
    </row>
    <row r="37" customFormat="false" ht="33.75" hidden="false" customHeight="true" outlineLevel="0" collapsed="false">
      <c r="A37" s="26" t="s">
        <v>515</v>
      </c>
      <c r="B37" s="26" t="s">
        <v>516</v>
      </c>
      <c r="C37" s="26" t="s">
        <v>517</v>
      </c>
      <c r="D37" s="26" t="s">
        <v>518</v>
      </c>
      <c r="E37" s="26" t="s">
        <v>519</v>
      </c>
    </row>
    <row r="38" customFormat="false" ht="33.75" hidden="false" customHeight="true" outlineLevel="0" collapsed="false">
      <c r="A38" s="6" t="s">
        <v>520</v>
      </c>
      <c r="B38" s="6" t="s">
        <v>521</v>
      </c>
      <c r="C38" s="6" t="s">
        <v>522</v>
      </c>
      <c r="D38" s="6" t="s">
        <v>523</v>
      </c>
      <c r="E38" s="6" t="s">
        <v>450</v>
      </c>
    </row>
    <row r="39" customFormat="false" ht="33.75" hidden="false" customHeight="true" outlineLevel="0" collapsed="false">
      <c r="A39" s="6" t="s">
        <v>524</v>
      </c>
      <c r="B39" s="6" t="s">
        <v>525</v>
      </c>
      <c r="C39" s="6" t="s">
        <v>526</v>
      </c>
      <c r="D39" s="6" t="s">
        <v>525</v>
      </c>
      <c r="E39" s="6" t="s">
        <v>450</v>
      </c>
    </row>
    <row r="40" customFormat="false" ht="33.75" hidden="false" customHeight="true" outlineLevel="0" collapsed="false">
      <c r="A40" s="6" t="s">
        <v>527</v>
      </c>
      <c r="B40" s="6" t="s">
        <v>528</v>
      </c>
      <c r="C40" s="6" t="s">
        <v>529</v>
      </c>
      <c r="D40" s="6" t="s">
        <v>530</v>
      </c>
      <c r="E40" s="6" t="s">
        <v>450</v>
      </c>
    </row>
    <row r="41" customFormat="false" ht="33.75" hidden="false" customHeight="true" outlineLevel="0" collapsed="false">
      <c r="A41" s="6" t="s">
        <v>531</v>
      </c>
      <c r="B41" s="6" t="s">
        <v>532</v>
      </c>
      <c r="C41" s="6" t="s">
        <v>533</v>
      </c>
      <c r="D41" s="6" t="s">
        <v>534</v>
      </c>
      <c r="E41" s="6" t="s">
        <v>450</v>
      </c>
    </row>
    <row r="42" customFormat="false" ht="33.75" hidden="false" customHeight="true" outlineLevel="0" collapsed="false">
      <c r="A42" s="6" t="s">
        <v>535</v>
      </c>
      <c r="B42" s="6" t="s">
        <v>536</v>
      </c>
      <c r="C42" s="6" t="s">
        <v>537</v>
      </c>
      <c r="D42" s="6" t="s">
        <v>538</v>
      </c>
      <c r="E42" s="6" t="s">
        <v>450</v>
      </c>
    </row>
    <row r="44" customFormat="false" ht="25.5" hidden="false" customHeight="true" outlineLevel="0" collapsed="false">
      <c r="A44" s="41" t="s">
        <v>539</v>
      </c>
      <c r="B44" s="41"/>
      <c r="C44" s="41"/>
    </row>
    <row r="45" customFormat="false" ht="42" hidden="false" customHeight="true" outlineLevel="0" collapsed="false">
      <c r="A45" s="42" t="s">
        <v>540</v>
      </c>
      <c r="B45" s="43" t="s">
        <v>541</v>
      </c>
      <c r="C45" s="43" t="s">
        <v>542</v>
      </c>
    </row>
    <row r="46" customFormat="false" ht="42" hidden="false" customHeight="true" outlineLevel="0" collapsed="false">
      <c r="A46" s="44" t="s">
        <v>543</v>
      </c>
      <c r="B46" s="45" t="s">
        <v>544</v>
      </c>
      <c r="C46" s="45" t="s">
        <v>545</v>
      </c>
    </row>
    <row r="47" customFormat="false" ht="42" hidden="false" customHeight="true" outlineLevel="0" collapsed="false">
      <c r="A47" s="42" t="s">
        <v>546</v>
      </c>
      <c r="B47" s="43" t="s">
        <v>547</v>
      </c>
      <c r="C47" s="43" t="s">
        <v>548</v>
      </c>
    </row>
    <row r="48" customFormat="false" ht="42" hidden="false" customHeight="true" outlineLevel="0" collapsed="false">
      <c r="A48" s="44" t="s">
        <v>549</v>
      </c>
      <c r="B48" s="45" t="s">
        <v>550</v>
      </c>
      <c r="C48" s="45" t="s">
        <v>551</v>
      </c>
    </row>
  </sheetData>
  <autoFilter ref="A8:E42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F766E"/>
    <pageSetUpPr fitToPage="true"/>
  </sheetPr>
  <dimension ref="A1:H36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34"/>
    <col collapsed="false" customWidth="true" hidden="false" outlineLevel="0" max="3" min="3" style="1" width="36"/>
    <col collapsed="false" customWidth="true" hidden="false" outlineLevel="0" max="4" min="4" style="1" width="34"/>
    <col collapsed="false" customWidth="true" hidden="false" outlineLevel="0" max="5" min="5" style="1" width="28"/>
    <col collapsed="false" customWidth="true" hidden="false" outlineLevel="0" max="6" min="6" style="1" width="24"/>
    <col collapsed="false" customWidth="true" hidden="false" outlineLevel="0" max="7" min="7" style="1" width="22"/>
    <col collapsed="false" customWidth="true" hidden="false" outlineLevel="0" max="8" min="8" style="1" width="18"/>
  </cols>
  <sheetData>
    <row r="1" customFormat="false" ht="30" hidden="false" customHeight="true" outlineLevel="0" collapsed="false">
      <c r="A1" s="2" t="s">
        <v>552</v>
      </c>
      <c r="B1" s="3"/>
      <c r="C1" s="3"/>
      <c r="D1" s="3"/>
      <c r="E1" s="3"/>
      <c r="F1" s="3"/>
      <c r="G1" s="3"/>
      <c r="H1" s="3"/>
    </row>
    <row r="2" customFormat="false" ht="21" hidden="false" customHeight="true" outlineLevel="0" collapsed="false">
      <c r="A2" s="20" t="s">
        <v>367</v>
      </c>
      <c r="B2" s="20" t="s">
        <v>553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24" t="s">
        <v>554</v>
      </c>
      <c r="B4" s="39"/>
      <c r="C4" s="39"/>
      <c r="D4" s="39"/>
      <c r="E4" s="39"/>
      <c r="F4" s="39"/>
      <c r="G4" s="39"/>
      <c r="H4" s="39"/>
    </row>
    <row r="5" customFormat="false" ht="33.75" hidden="false" customHeight="true" outlineLevel="0" collapsed="false">
      <c r="A5" s="6" t="s">
        <v>555</v>
      </c>
      <c r="B5" s="6" t="s">
        <v>556</v>
      </c>
      <c r="C5" s="6" t="s">
        <v>557</v>
      </c>
      <c r="D5" s="6" t="s">
        <v>558</v>
      </c>
      <c r="E5" s="6" t="s">
        <v>559</v>
      </c>
      <c r="F5" s="6" t="s">
        <v>560</v>
      </c>
      <c r="G5" s="6" t="s">
        <v>430</v>
      </c>
      <c r="H5" s="6" t="s">
        <v>561</v>
      </c>
    </row>
    <row r="6" customFormat="false" ht="33.75" hidden="false" customHeight="true" outlineLevel="0" collapsed="false">
      <c r="A6" s="6" t="s">
        <v>325</v>
      </c>
      <c r="B6" s="7" t="n">
        <v>13000000</v>
      </c>
      <c r="C6" s="7" t="n">
        <v>0.013</v>
      </c>
      <c r="D6" s="6" t="s">
        <v>562</v>
      </c>
      <c r="E6" s="6" t="s">
        <v>563</v>
      </c>
      <c r="F6" s="6" t="s">
        <v>564</v>
      </c>
      <c r="G6" s="6" t="s">
        <v>565</v>
      </c>
      <c r="H6" s="6" t="s">
        <v>566</v>
      </c>
    </row>
    <row r="7" customFormat="false" ht="33.75" hidden="false" customHeight="true" outlineLevel="0" collapsed="false">
      <c r="A7" s="6" t="s">
        <v>567</v>
      </c>
      <c r="B7" s="8" t="n">
        <v>8750000</v>
      </c>
      <c r="C7" s="8" t="n">
        <v>0.00875</v>
      </c>
      <c r="D7" s="6" t="s">
        <v>568</v>
      </c>
      <c r="E7" s="6" t="s">
        <v>569</v>
      </c>
      <c r="F7" s="6" t="s">
        <v>570</v>
      </c>
      <c r="G7" s="6" t="s">
        <v>571</v>
      </c>
      <c r="H7" s="6" t="s">
        <v>572</v>
      </c>
    </row>
    <row r="8" customFormat="false" ht="33.75" hidden="false" customHeight="true" outlineLevel="0" collapsed="false">
      <c r="A8" s="6" t="s">
        <v>573</v>
      </c>
      <c r="B8" s="8" t="n">
        <v>16250000</v>
      </c>
      <c r="C8" s="8" t="n">
        <v>0.01625</v>
      </c>
      <c r="D8" s="6" t="s">
        <v>574</v>
      </c>
      <c r="E8" s="6" t="s">
        <v>575</v>
      </c>
      <c r="F8" s="6" t="s">
        <v>576</v>
      </c>
      <c r="G8" s="6" t="s">
        <v>577</v>
      </c>
      <c r="H8" s="6" t="s">
        <v>578</v>
      </c>
    </row>
    <row r="9" customFormat="false" ht="33.75" hidden="false" customHeight="true" outlineLevel="0" collapsed="false">
      <c r="A9" s="6" t="s">
        <v>328</v>
      </c>
      <c r="B9" s="8" t="n">
        <v>8333333</v>
      </c>
      <c r="C9" s="8" t="n">
        <v>0.008333333</v>
      </c>
      <c r="D9" s="6" t="s">
        <v>579</v>
      </c>
      <c r="E9" s="6" t="s">
        <v>580</v>
      </c>
      <c r="F9" s="6" t="s">
        <v>581</v>
      </c>
      <c r="G9" s="6" t="s">
        <v>582</v>
      </c>
      <c r="H9" s="6" t="s">
        <v>583</v>
      </c>
    </row>
    <row r="10" customFormat="false" ht="33.75" hidden="false" customHeight="true" outlineLevel="0" collapsed="false">
      <c r="A10" s="6" t="s">
        <v>584</v>
      </c>
      <c r="B10" s="8" t="n">
        <v>101666667</v>
      </c>
      <c r="C10" s="8" t="n">
        <v>0.101666667</v>
      </c>
      <c r="D10" s="6" t="s">
        <v>585</v>
      </c>
      <c r="E10" s="6" t="s">
        <v>586</v>
      </c>
      <c r="F10" s="6" t="s">
        <v>587</v>
      </c>
      <c r="G10" s="6" t="s">
        <v>588</v>
      </c>
      <c r="H10" s="6" t="s">
        <v>589</v>
      </c>
    </row>
    <row r="11" customFormat="false" ht="33.75" hidden="false" customHeight="true" outlineLevel="0" collapsed="false">
      <c r="A11" s="11" t="s">
        <v>590</v>
      </c>
      <c r="B11" s="12" t="n">
        <v>150000000</v>
      </c>
      <c r="C11" s="12" t="n">
        <v>0.15</v>
      </c>
      <c r="D11" s="11" t="s">
        <v>591</v>
      </c>
      <c r="E11" s="11" t="s">
        <v>592</v>
      </c>
      <c r="H11" s="11" t="s">
        <v>593</v>
      </c>
    </row>
    <row r="12" customFormat="false" ht="33.75" hidden="false" customHeight="true" outlineLevel="0" collapsed="false"/>
    <row r="13" customFormat="false" ht="33.75" hidden="false" customHeight="true" outlineLevel="0" collapsed="false">
      <c r="A13" s="24" t="s">
        <v>594</v>
      </c>
      <c r="B13" s="39"/>
      <c r="C13" s="39"/>
      <c r="D13" s="39"/>
      <c r="E13" s="39"/>
      <c r="F13" s="39"/>
      <c r="G13" s="39"/>
      <c r="H13" s="39"/>
    </row>
    <row r="14" customFormat="false" ht="33.75" hidden="false" customHeight="true" outlineLevel="0" collapsed="false">
      <c r="A14" s="6" t="s">
        <v>595</v>
      </c>
      <c r="B14" s="6" t="s">
        <v>596</v>
      </c>
      <c r="C14" s="6" t="s">
        <v>597</v>
      </c>
      <c r="D14" s="6" t="s">
        <v>598</v>
      </c>
      <c r="E14" s="6" t="s">
        <v>560</v>
      </c>
      <c r="F14" s="6" t="s">
        <v>430</v>
      </c>
      <c r="G14" s="6" t="s">
        <v>376</v>
      </c>
      <c r="H14" s="6" t="s">
        <v>599</v>
      </c>
    </row>
    <row r="15" customFormat="false" ht="33.75" hidden="false" customHeight="true" outlineLevel="0" collapsed="false">
      <c r="A15" s="6" t="s">
        <v>600</v>
      </c>
      <c r="B15" s="6" t="s">
        <v>601</v>
      </c>
      <c r="C15" s="6" t="s">
        <v>602</v>
      </c>
      <c r="D15" s="6" t="s">
        <v>603</v>
      </c>
      <c r="E15" s="6" t="s">
        <v>604</v>
      </c>
      <c r="F15" s="6" t="s">
        <v>605</v>
      </c>
      <c r="G15" s="6" t="s">
        <v>606</v>
      </c>
      <c r="H15" s="6" t="s">
        <v>607</v>
      </c>
    </row>
    <row r="16" customFormat="false" ht="33.75" hidden="false" customHeight="true" outlineLevel="0" collapsed="false">
      <c r="A16" s="6" t="s">
        <v>608</v>
      </c>
      <c r="B16" s="6" t="s">
        <v>609</v>
      </c>
      <c r="C16" s="6" t="s">
        <v>610</v>
      </c>
      <c r="D16" s="6" t="s">
        <v>611</v>
      </c>
      <c r="E16" s="6" t="s">
        <v>612</v>
      </c>
      <c r="F16" s="6" t="s">
        <v>613</v>
      </c>
      <c r="G16" s="6" t="s">
        <v>614</v>
      </c>
      <c r="H16" s="6" t="s">
        <v>615</v>
      </c>
    </row>
    <row r="17" customFormat="false" ht="33.75" hidden="false" customHeight="true" outlineLevel="0" collapsed="false">
      <c r="A17" s="6" t="s">
        <v>616</v>
      </c>
      <c r="B17" s="6" t="s">
        <v>617</v>
      </c>
      <c r="C17" s="6" t="s">
        <v>618</v>
      </c>
      <c r="D17" s="6" t="s">
        <v>619</v>
      </c>
      <c r="E17" s="6" t="s">
        <v>620</v>
      </c>
      <c r="F17" s="6" t="s">
        <v>621</v>
      </c>
      <c r="G17" s="6" t="s">
        <v>622</v>
      </c>
      <c r="H17" s="6" t="s">
        <v>623</v>
      </c>
    </row>
    <row r="18" customFormat="false" ht="33.75" hidden="false" customHeight="true" outlineLevel="0" collapsed="false">
      <c r="A18" s="6" t="s">
        <v>624</v>
      </c>
      <c r="B18" s="6" t="s">
        <v>625</v>
      </c>
      <c r="C18" s="6" t="s">
        <v>626</v>
      </c>
      <c r="D18" s="6" t="s">
        <v>627</v>
      </c>
      <c r="E18" s="6" t="s">
        <v>628</v>
      </c>
      <c r="F18" s="6" t="s">
        <v>629</v>
      </c>
      <c r="G18" s="6" t="s">
        <v>630</v>
      </c>
      <c r="H18" s="6" t="s">
        <v>631</v>
      </c>
    </row>
    <row r="19" customFormat="false" ht="33.75" hidden="false" customHeight="true" outlineLevel="0" collapsed="false"/>
    <row r="20" customFormat="false" ht="33.75" hidden="false" customHeight="true" outlineLevel="0" collapsed="false">
      <c r="A20" s="24" t="s">
        <v>632</v>
      </c>
      <c r="B20" s="39"/>
      <c r="C20" s="39"/>
      <c r="D20" s="39"/>
      <c r="E20" s="39"/>
      <c r="F20" s="39"/>
      <c r="G20" s="39"/>
      <c r="H20" s="39"/>
    </row>
    <row r="21" customFormat="false" ht="33.75" hidden="false" customHeight="true" outlineLevel="0" collapsed="false">
      <c r="A21" s="6" t="s">
        <v>596</v>
      </c>
      <c r="B21" s="6" t="s">
        <v>595</v>
      </c>
      <c r="C21" s="6" t="s">
        <v>633</v>
      </c>
      <c r="D21" s="6" t="s">
        <v>634</v>
      </c>
      <c r="E21" s="6" t="s">
        <v>560</v>
      </c>
      <c r="F21" s="6" t="s">
        <v>430</v>
      </c>
      <c r="G21" s="6" t="s">
        <v>376</v>
      </c>
      <c r="H21" s="6" t="s">
        <v>599</v>
      </c>
    </row>
    <row r="22" customFormat="false" ht="33.75" hidden="false" customHeight="true" outlineLevel="0" collapsed="false">
      <c r="A22" s="6" t="s">
        <v>635</v>
      </c>
      <c r="B22" s="6" t="s">
        <v>636</v>
      </c>
      <c r="C22" s="6" t="s">
        <v>637</v>
      </c>
      <c r="D22" s="6" t="s">
        <v>638</v>
      </c>
      <c r="E22" s="6" t="s">
        <v>639</v>
      </c>
      <c r="F22" s="6" t="s">
        <v>640</v>
      </c>
      <c r="G22" s="6" t="s">
        <v>641</v>
      </c>
      <c r="H22" s="6" t="s">
        <v>642</v>
      </c>
    </row>
    <row r="23" customFormat="false" ht="33.75" hidden="false" customHeight="true" outlineLevel="0" collapsed="false">
      <c r="A23" s="6" t="s">
        <v>643</v>
      </c>
      <c r="B23" s="6" t="s">
        <v>644</v>
      </c>
      <c r="C23" s="6" t="s">
        <v>645</v>
      </c>
      <c r="D23" s="6" t="s">
        <v>646</v>
      </c>
      <c r="E23" s="6" t="s">
        <v>647</v>
      </c>
      <c r="F23" s="6" t="s">
        <v>648</v>
      </c>
      <c r="G23" s="6" t="s">
        <v>649</v>
      </c>
      <c r="H23" s="6" t="s">
        <v>650</v>
      </c>
    </row>
    <row r="24" customFormat="false" ht="33.75" hidden="false" customHeight="true" outlineLevel="0" collapsed="false">
      <c r="A24" s="6" t="s">
        <v>651</v>
      </c>
      <c r="B24" s="6" t="s">
        <v>652</v>
      </c>
      <c r="C24" s="6" t="s">
        <v>653</v>
      </c>
      <c r="D24" s="6" t="s">
        <v>654</v>
      </c>
      <c r="E24" s="6" t="s">
        <v>655</v>
      </c>
      <c r="F24" s="6" t="s">
        <v>656</v>
      </c>
      <c r="G24" s="6" t="s">
        <v>657</v>
      </c>
      <c r="H24" s="6" t="s">
        <v>658</v>
      </c>
    </row>
    <row r="25" customFormat="false" ht="33.75" hidden="false" customHeight="true" outlineLevel="0" collapsed="false">
      <c r="A25" s="6" t="s">
        <v>659</v>
      </c>
      <c r="B25" s="6" t="s">
        <v>660</v>
      </c>
      <c r="C25" s="6" t="s">
        <v>661</v>
      </c>
      <c r="D25" s="6" t="s">
        <v>662</v>
      </c>
      <c r="E25" s="6" t="s">
        <v>663</v>
      </c>
      <c r="F25" s="6" t="s">
        <v>664</v>
      </c>
      <c r="G25" s="6" t="s">
        <v>665</v>
      </c>
      <c r="H25" s="6" t="s">
        <v>666</v>
      </c>
    </row>
    <row r="26" customFormat="false" ht="33.75" hidden="false" customHeight="true" outlineLevel="0" collapsed="false"/>
    <row r="27" customFormat="false" ht="33.75" hidden="false" customHeight="true" outlineLevel="0" collapsed="false">
      <c r="A27" s="24" t="s">
        <v>667</v>
      </c>
      <c r="B27" s="39"/>
      <c r="C27" s="39"/>
      <c r="D27" s="39"/>
      <c r="E27" s="39"/>
      <c r="F27" s="39"/>
      <c r="G27" s="39"/>
      <c r="H27" s="39"/>
    </row>
    <row r="28" customFormat="false" ht="33.75" hidden="false" customHeight="true" outlineLevel="0" collapsed="false">
      <c r="A28" s="6" t="s">
        <v>595</v>
      </c>
      <c r="B28" s="6" t="s">
        <v>596</v>
      </c>
      <c r="C28" s="6" t="s">
        <v>374</v>
      </c>
      <c r="D28" s="6" t="s">
        <v>668</v>
      </c>
      <c r="E28" s="6" t="s">
        <v>669</v>
      </c>
      <c r="F28" s="6" t="s">
        <v>430</v>
      </c>
      <c r="G28" s="6" t="s">
        <v>376</v>
      </c>
      <c r="H28" s="6" t="s">
        <v>599</v>
      </c>
    </row>
    <row r="29" customFormat="false" ht="33.75" hidden="false" customHeight="true" outlineLevel="0" collapsed="false">
      <c r="A29" s="6" t="s">
        <v>670</v>
      </c>
      <c r="B29" s="6" t="s">
        <v>671</v>
      </c>
      <c r="C29" s="6" t="s">
        <v>672</v>
      </c>
      <c r="D29" s="6" t="s">
        <v>673</v>
      </c>
      <c r="E29" s="6" t="s">
        <v>674</v>
      </c>
      <c r="F29" s="6" t="s">
        <v>675</v>
      </c>
      <c r="G29" s="6" t="s">
        <v>676</v>
      </c>
      <c r="H29" s="6" t="s">
        <v>677</v>
      </c>
    </row>
    <row r="30" customFormat="false" ht="33.75" hidden="false" customHeight="true" outlineLevel="0" collapsed="false">
      <c r="A30" s="6" t="s">
        <v>678</v>
      </c>
      <c r="B30" s="6" t="s">
        <v>679</v>
      </c>
      <c r="C30" s="6" t="s">
        <v>672</v>
      </c>
      <c r="D30" s="6" t="s">
        <v>680</v>
      </c>
      <c r="E30" s="6" t="s">
        <v>681</v>
      </c>
      <c r="F30" s="6" t="s">
        <v>682</v>
      </c>
      <c r="G30" s="6" t="s">
        <v>683</v>
      </c>
      <c r="H30" s="6" t="s">
        <v>684</v>
      </c>
    </row>
    <row r="31" customFormat="false" ht="33.75" hidden="false" customHeight="true" outlineLevel="0" collapsed="false">
      <c r="A31" s="6" t="s">
        <v>685</v>
      </c>
      <c r="B31" s="6" t="s">
        <v>686</v>
      </c>
      <c r="C31" s="6" t="s">
        <v>687</v>
      </c>
      <c r="D31" s="6" t="s">
        <v>688</v>
      </c>
      <c r="E31" s="6" t="s">
        <v>689</v>
      </c>
      <c r="F31" s="6" t="s">
        <v>690</v>
      </c>
      <c r="G31" s="6" t="s">
        <v>691</v>
      </c>
      <c r="H31" s="6" t="s">
        <v>692</v>
      </c>
    </row>
    <row r="32" customFormat="false" ht="33.75" hidden="false" customHeight="true" outlineLevel="0" collapsed="false"/>
    <row r="33" customFormat="false" ht="33.75" hidden="false" customHeight="true" outlineLevel="0" collapsed="false">
      <c r="A33" s="24" t="s">
        <v>693</v>
      </c>
      <c r="B33" s="39"/>
      <c r="C33" s="39"/>
      <c r="D33" s="39"/>
      <c r="E33" s="39"/>
      <c r="F33" s="39"/>
      <c r="G33" s="39"/>
      <c r="H33" s="39"/>
    </row>
    <row r="34" customFormat="false" ht="33.75" hidden="false" customHeight="true" outlineLevel="0" collapsed="false">
      <c r="A34" s="6" t="s">
        <v>596</v>
      </c>
      <c r="B34" s="6" t="s">
        <v>694</v>
      </c>
    </row>
    <row r="35" customFormat="false" ht="33.75" hidden="false" customHeight="true" outlineLevel="0" collapsed="false">
      <c r="A35" s="6" t="s">
        <v>695</v>
      </c>
      <c r="B35" s="6" t="s">
        <v>696</v>
      </c>
    </row>
    <row r="36" customFormat="false" ht="33.75" hidden="false" customHeight="true" outlineLevel="0" collapsed="false">
      <c r="A36" s="6" t="s">
        <v>697</v>
      </c>
      <c r="B36" s="6" t="s">
        <v>698</v>
      </c>
    </row>
  </sheetData>
  <autoFilter ref="A5:H36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563EB"/>
    <pageSetUpPr fitToPage="true"/>
  </sheetPr>
  <dimension ref="A1:H38"/>
  <sheetViews>
    <sheetView showFormulas="false" showGridLines="fals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83203125" defaultRowHeight="15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1" width="24"/>
    <col collapsed="false" customWidth="true" hidden="false" outlineLevel="0" max="3" min="3" style="1" width="28"/>
    <col collapsed="false" customWidth="true" hidden="false" outlineLevel="0" max="4" min="4" style="1" width="32"/>
    <col collapsed="false" customWidth="true" hidden="false" outlineLevel="0" max="5" min="5" style="1" width="28"/>
    <col collapsed="false" customWidth="true" hidden="false" outlineLevel="0" max="8" min="6" style="1" width="18"/>
  </cols>
  <sheetData>
    <row r="1" customFormat="false" ht="30" hidden="false" customHeight="true" outlineLevel="0" collapsed="false">
      <c r="A1" s="2" t="s">
        <v>699</v>
      </c>
      <c r="B1" s="3"/>
      <c r="C1" s="3"/>
      <c r="D1" s="3"/>
      <c r="E1" s="3"/>
      <c r="F1" s="3"/>
      <c r="G1" s="3"/>
      <c r="H1" s="3"/>
    </row>
    <row r="2" customFormat="false" ht="21" hidden="false" customHeight="true" outlineLevel="0" collapsed="false">
      <c r="A2" s="20" t="s">
        <v>367</v>
      </c>
      <c r="B2" s="20" t="s">
        <v>700</v>
      </c>
    </row>
    <row r="3" customFormat="false" ht="21" hidden="false" customHeight="true" outlineLevel="0" collapsed="false"/>
    <row r="4" customFormat="false" ht="33.75" hidden="false" customHeight="true" outlineLevel="0" collapsed="false">
      <c r="A4" s="4" t="s">
        <v>701</v>
      </c>
      <c r="B4" s="5"/>
      <c r="C4" s="5"/>
      <c r="D4" s="5"/>
      <c r="E4" s="5"/>
      <c r="F4" s="5"/>
      <c r="G4" s="5"/>
      <c r="H4" s="5"/>
    </row>
    <row r="5" customFormat="false" ht="33.75" hidden="false" customHeight="true" outlineLevel="0" collapsed="false">
      <c r="A5" s="26" t="s">
        <v>702</v>
      </c>
      <c r="B5" s="26" t="s">
        <v>703</v>
      </c>
      <c r="C5" s="26" t="s">
        <v>376</v>
      </c>
      <c r="D5" s="26"/>
      <c r="E5" s="26"/>
      <c r="F5" s="26"/>
      <c r="G5" s="26"/>
      <c r="H5" s="26"/>
    </row>
    <row r="6" customFormat="false" ht="33.75" hidden="false" customHeight="true" outlineLevel="0" collapsed="false">
      <c r="A6" s="6" t="s">
        <v>704</v>
      </c>
      <c r="B6" s="7" t="n">
        <v>2000000</v>
      </c>
      <c r="C6" s="6" t="s">
        <v>705</v>
      </c>
    </row>
    <row r="7" customFormat="false" ht="33.75" hidden="false" customHeight="true" outlineLevel="0" collapsed="false">
      <c r="A7" s="6" t="s">
        <v>706</v>
      </c>
      <c r="B7" s="6" t="s">
        <v>12</v>
      </c>
      <c r="C7" s="6" t="s">
        <v>707</v>
      </c>
    </row>
    <row r="8" customFormat="false" ht="33.75" hidden="false" customHeight="true" outlineLevel="0" collapsed="false">
      <c r="A8" s="6" t="s">
        <v>708</v>
      </c>
      <c r="B8" s="7" t="n">
        <v>50000000</v>
      </c>
      <c r="C8" s="6" t="s">
        <v>709</v>
      </c>
    </row>
    <row r="9" customFormat="false" ht="33.75" hidden="false" customHeight="true" outlineLevel="0" collapsed="false">
      <c r="A9" s="6" t="s">
        <v>710</v>
      </c>
      <c r="B9" s="6" t="s">
        <v>711</v>
      </c>
      <c r="C9" s="6" t="s">
        <v>712</v>
      </c>
    </row>
    <row r="10" customFormat="false" ht="33.75" hidden="false" customHeight="true" outlineLevel="0" collapsed="false"/>
    <row r="11" customFormat="false" ht="33.75" hidden="false" customHeight="true" outlineLevel="0" collapsed="false">
      <c r="A11" s="4" t="s">
        <v>713</v>
      </c>
      <c r="B11" s="5"/>
      <c r="C11" s="5"/>
      <c r="D11" s="5"/>
      <c r="E11" s="5"/>
      <c r="F11" s="5"/>
      <c r="G11" s="5"/>
      <c r="H11" s="5"/>
    </row>
    <row r="12" customFormat="false" ht="33.75" hidden="false" customHeight="true" outlineLevel="0" collapsed="false">
      <c r="A12" s="26" t="s">
        <v>341</v>
      </c>
      <c r="B12" s="26" t="s">
        <v>127</v>
      </c>
      <c r="C12" s="26" t="s">
        <v>714</v>
      </c>
      <c r="D12" s="26" t="s">
        <v>715</v>
      </c>
      <c r="E12" s="26" t="s">
        <v>373</v>
      </c>
      <c r="F12" s="26" t="s">
        <v>633</v>
      </c>
      <c r="G12" s="26" t="s">
        <v>177</v>
      </c>
      <c r="H12" s="26" t="s">
        <v>599</v>
      </c>
    </row>
    <row r="13" customFormat="false" ht="33.75" hidden="false" customHeight="true" outlineLevel="0" collapsed="false">
      <c r="A13" s="6" t="s">
        <v>716</v>
      </c>
      <c r="B13" s="8" t="n">
        <v>4000000</v>
      </c>
      <c r="C13" s="8" t="n">
        <v>20000000</v>
      </c>
      <c r="D13" s="8" t="n">
        <v>60000000</v>
      </c>
      <c r="E13" s="6" t="s">
        <v>717</v>
      </c>
      <c r="F13" s="6" t="s">
        <v>718</v>
      </c>
      <c r="G13" s="6" t="s">
        <v>719</v>
      </c>
      <c r="H13" s="6" t="s">
        <v>720</v>
      </c>
    </row>
    <row r="14" customFormat="false" ht="33.75" hidden="false" customHeight="true" outlineLevel="0" collapsed="false">
      <c r="A14" s="6" t="s">
        <v>721</v>
      </c>
      <c r="B14" s="8" t="n">
        <v>8000000</v>
      </c>
      <c r="C14" s="8" t="n">
        <v>35000000</v>
      </c>
      <c r="D14" s="8" t="n">
        <v>85000000</v>
      </c>
      <c r="E14" s="6" t="s">
        <v>722</v>
      </c>
      <c r="F14" s="6" t="s">
        <v>723</v>
      </c>
      <c r="G14" s="6" t="s">
        <v>724</v>
      </c>
      <c r="H14" s="6" t="s">
        <v>725</v>
      </c>
    </row>
    <row r="15" customFormat="false" ht="33.75" hidden="false" customHeight="true" outlineLevel="0" collapsed="false">
      <c r="A15" s="6" t="s">
        <v>726</v>
      </c>
      <c r="B15" s="8" t="n">
        <v>12000000</v>
      </c>
      <c r="C15" s="8" t="n">
        <v>50000000</v>
      </c>
      <c r="D15" s="8" t="n">
        <v>120000000</v>
      </c>
      <c r="E15" s="6" t="s">
        <v>727</v>
      </c>
      <c r="F15" s="6" t="s">
        <v>728</v>
      </c>
      <c r="G15" s="6" t="s">
        <v>729</v>
      </c>
      <c r="H15" s="6" t="s">
        <v>730</v>
      </c>
    </row>
    <row r="16" customFormat="false" ht="33.75" hidden="false" customHeight="true" outlineLevel="0" collapsed="false"/>
    <row r="17" customFormat="false" ht="33.75" hidden="false" customHeight="true" outlineLevel="0" collapsed="false">
      <c r="A17" s="4" t="s">
        <v>731</v>
      </c>
      <c r="B17" s="5"/>
      <c r="C17" s="5"/>
      <c r="D17" s="5"/>
      <c r="E17" s="5"/>
      <c r="F17" s="5"/>
      <c r="G17" s="5"/>
      <c r="H17" s="5"/>
    </row>
    <row r="18" customFormat="false" ht="33.75" hidden="false" customHeight="true" outlineLevel="0" collapsed="false">
      <c r="A18" s="6" t="s">
        <v>695</v>
      </c>
      <c r="B18" s="6" t="s">
        <v>732</v>
      </c>
      <c r="C18" s="6" t="s">
        <v>733</v>
      </c>
      <c r="D18" s="6" t="s">
        <v>734</v>
      </c>
    </row>
    <row r="19" customFormat="false" ht="33.75" hidden="false" customHeight="true" outlineLevel="0" collapsed="false"/>
    <row r="20" customFormat="false" ht="33.75" hidden="false" customHeight="true" outlineLevel="0" collapsed="false">
      <c r="A20" s="4" t="s">
        <v>735</v>
      </c>
      <c r="B20" s="5"/>
      <c r="C20" s="5"/>
      <c r="D20" s="5"/>
      <c r="E20" s="5"/>
      <c r="F20" s="5"/>
      <c r="G20" s="5"/>
      <c r="H20" s="5"/>
    </row>
    <row r="21" customFormat="false" ht="33.75" hidden="false" customHeight="true" outlineLevel="0" collapsed="false">
      <c r="A21" s="6" t="s">
        <v>736</v>
      </c>
      <c r="B21" s="6" t="s">
        <v>695</v>
      </c>
      <c r="C21" s="6" t="s">
        <v>669</v>
      </c>
      <c r="D21" s="6" t="s">
        <v>374</v>
      </c>
      <c r="E21" s="6" t="s">
        <v>737</v>
      </c>
      <c r="F21" s="6" t="s">
        <v>738</v>
      </c>
      <c r="G21" s="6" t="s">
        <v>377</v>
      </c>
      <c r="H21" s="6" t="s">
        <v>739</v>
      </c>
    </row>
    <row r="22" customFormat="false" ht="33.75" hidden="false" customHeight="true" outlineLevel="0" collapsed="false">
      <c r="A22" s="6" t="s">
        <v>740</v>
      </c>
      <c r="B22" s="6" t="s">
        <v>741</v>
      </c>
      <c r="C22" s="6" t="s">
        <v>742</v>
      </c>
      <c r="D22" s="6" t="s">
        <v>743</v>
      </c>
      <c r="E22" s="6" t="s">
        <v>140</v>
      </c>
      <c r="F22" s="6" t="s">
        <v>744</v>
      </c>
      <c r="G22" s="6" t="s">
        <v>383</v>
      </c>
      <c r="H22" s="6" t="s">
        <v>745</v>
      </c>
    </row>
    <row r="23" customFormat="false" ht="33.75" hidden="false" customHeight="true" outlineLevel="0" collapsed="false">
      <c r="A23" s="6" t="s">
        <v>746</v>
      </c>
      <c r="B23" s="6" t="s">
        <v>747</v>
      </c>
      <c r="C23" s="6" t="s">
        <v>748</v>
      </c>
      <c r="D23" s="6" t="s">
        <v>749</v>
      </c>
      <c r="E23" s="6" t="s">
        <v>750</v>
      </c>
      <c r="F23" s="6" t="s">
        <v>751</v>
      </c>
      <c r="G23" s="6" t="s">
        <v>383</v>
      </c>
      <c r="H23" s="6" t="s">
        <v>752</v>
      </c>
    </row>
    <row r="24" customFormat="false" ht="33.75" hidden="false" customHeight="true" outlineLevel="0" collapsed="false">
      <c r="A24" s="6" t="s">
        <v>753</v>
      </c>
      <c r="B24" s="6" t="s">
        <v>754</v>
      </c>
      <c r="C24" s="6" t="s">
        <v>755</v>
      </c>
      <c r="D24" s="6" t="s">
        <v>756</v>
      </c>
      <c r="E24" s="6" t="s">
        <v>145</v>
      </c>
      <c r="F24" s="6" t="s">
        <v>757</v>
      </c>
      <c r="G24" s="6" t="s">
        <v>383</v>
      </c>
      <c r="H24" s="6" t="s">
        <v>758</v>
      </c>
    </row>
    <row r="25" customFormat="false" ht="33.75" hidden="false" customHeight="true" outlineLevel="0" collapsed="false">
      <c r="A25" s="6" t="s">
        <v>759</v>
      </c>
      <c r="B25" s="6" t="s">
        <v>760</v>
      </c>
      <c r="C25" s="6" t="s">
        <v>761</v>
      </c>
      <c r="D25" s="6" t="s">
        <v>762</v>
      </c>
      <c r="E25" s="6" t="s">
        <v>763</v>
      </c>
      <c r="F25" s="6" t="s">
        <v>764</v>
      </c>
      <c r="G25" s="6" t="s">
        <v>383</v>
      </c>
      <c r="H25" s="6" t="s">
        <v>765</v>
      </c>
    </row>
    <row r="26" customFormat="false" ht="33.75" hidden="false" customHeight="true" outlineLevel="0" collapsed="false">
      <c r="A26" s="6" t="s">
        <v>766</v>
      </c>
      <c r="B26" s="6" t="s">
        <v>767</v>
      </c>
      <c r="C26" s="6" t="s">
        <v>768</v>
      </c>
      <c r="D26" s="6" t="s">
        <v>769</v>
      </c>
      <c r="E26" s="6" t="s">
        <v>145</v>
      </c>
      <c r="F26" s="6" t="s">
        <v>770</v>
      </c>
      <c r="G26" s="6" t="s">
        <v>383</v>
      </c>
      <c r="H26" s="6" t="s">
        <v>771</v>
      </c>
    </row>
    <row r="27" customFormat="false" ht="33.75" hidden="false" customHeight="true" outlineLevel="0" collapsed="false">
      <c r="A27" s="6" t="s">
        <v>772</v>
      </c>
      <c r="B27" s="6" t="s">
        <v>773</v>
      </c>
      <c r="C27" s="6" t="s">
        <v>774</v>
      </c>
      <c r="D27" s="6" t="s">
        <v>775</v>
      </c>
      <c r="E27" s="6" t="s">
        <v>776</v>
      </c>
      <c r="F27" s="6" t="s">
        <v>777</v>
      </c>
      <c r="G27" s="6" t="s">
        <v>383</v>
      </c>
      <c r="H27" s="6" t="s">
        <v>778</v>
      </c>
    </row>
    <row r="28" customFormat="false" ht="33.75" hidden="false" customHeight="true" outlineLevel="0" collapsed="false"/>
    <row r="29" customFormat="false" ht="33.75" hidden="false" customHeight="true" outlineLevel="0" collapsed="false">
      <c r="A29" s="4" t="s">
        <v>779</v>
      </c>
      <c r="B29" s="5"/>
      <c r="C29" s="5"/>
      <c r="D29" s="5"/>
      <c r="E29" s="5"/>
      <c r="F29" s="5"/>
      <c r="G29" s="5"/>
      <c r="H29" s="5"/>
    </row>
    <row r="30" customFormat="false" ht="33.75" hidden="false" customHeight="true" outlineLevel="0" collapsed="false">
      <c r="A30" s="26" t="s">
        <v>780</v>
      </c>
      <c r="B30" s="26" t="s">
        <v>781</v>
      </c>
      <c r="C30" s="26" t="s">
        <v>782</v>
      </c>
      <c r="D30" s="26" t="s">
        <v>367</v>
      </c>
      <c r="E30" s="26" t="s">
        <v>783</v>
      </c>
      <c r="F30" s="26"/>
      <c r="G30" s="26"/>
      <c r="H30" s="26"/>
    </row>
    <row r="31" customFormat="false" ht="33.75" hidden="false" customHeight="true" outlineLevel="0" collapsed="false">
      <c r="A31" s="6" t="s">
        <v>784</v>
      </c>
      <c r="B31" s="8" t="n">
        <v>1200000</v>
      </c>
      <c r="C31" s="8" t="n">
        <f aca="false">B31/5000000</f>
        <v>0.24</v>
      </c>
      <c r="D31" s="6" t="s">
        <v>785</v>
      </c>
      <c r="E31" s="6" t="s">
        <v>786</v>
      </c>
    </row>
    <row r="32" customFormat="false" ht="33.75" hidden="false" customHeight="true" outlineLevel="0" collapsed="false">
      <c r="A32" s="6" t="s">
        <v>787</v>
      </c>
      <c r="B32" s="8" t="n">
        <v>1000000</v>
      </c>
      <c r="C32" s="8" t="n">
        <f aca="false">B32/5000000</f>
        <v>0.2</v>
      </c>
      <c r="D32" s="6" t="s">
        <v>788</v>
      </c>
      <c r="E32" s="6" t="s">
        <v>789</v>
      </c>
    </row>
    <row r="33" customFormat="false" ht="33.75" hidden="false" customHeight="true" outlineLevel="0" collapsed="false">
      <c r="A33" s="6" t="s">
        <v>790</v>
      </c>
      <c r="B33" s="7" t="n">
        <v>900000</v>
      </c>
      <c r="C33" s="7" t="n">
        <f aca="false">B33/5000000</f>
        <v>0.18</v>
      </c>
      <c r="D33" s="6" t="s">
        <v>791</v>
      </c>
      <c r="E33" s="6" t="s">
        <v>792</v>
      </c>
    </row>
    <row r="34" customFormat="false" ht="33.75" hidden="false" customHeight="true" outlineLevel="0" collapsed="false">
      <c r="A34" s="6" t="s">
        <v>793</v>
      </c>
      <c r="B34" s="8" t="n">
        <v>900000</v>
      </c>
      <c r="C34" s="8" t="n">
        <f aca="false">B34/5000000</f>
        <v>0.18</v>
      </c>
      <c r="D34" s="6" t="s">
        <v>794</v>
      </c>
      <c r="E34" s="6" t="s">
        <v>795</v>
      </c>
    </row>
    <row r="35" customFormat="false" ht="33.75" hidden="false" customHeight="true" outlineLevel="0" collapsed="false">
      <c r="A35" s="6" t="s">
        <v>796</v>
      </c>
      <c r="B35" s="10" t="n">
        <v>700000</v>
      </c>
      <c r="C35" s="10" t="n">
        <f aca="false">B35/5000000</f>
        <v>0.14</v>
      </c>
      <c r="D35" s="6" t="s">
        <v>797</v>
      </c>
      <c r="E35" s="6" t="s">
        <v>798</v>
      </c>
    </row>
    <row r="36" customFormat="false" ht="33.75" hidden="false" customHeight="true" outlineLevel="0" collapsed="false">
      <c r="A36" s="6" t="s">
        <v>799</v>
      </c>
      <c r="B36" s="8" t="n">
        <v>300000</v>
      </c>
      <c r="C36" s="8" t="n">
        <f aca="false">B36/5000000</f>
        <v>0.06</v>
      </c>
      <c r="D36" s="6" t="s">
        <v>800</v>
      </c>
      <c r="E36" s="6" t="s">
        <v>801</v>
      </c>
    </row>
    <row r="37" customFormat="false" ht="33.75" hidden="false" customHeight="true" outlineLevel="0" collapsed="false">
      <c r="A37" s="11" t="s">
        <v>802</v>
      </c>
      <c r="B37" s="12" t="n">
        <f aca="false">SUM(B31:B36)</f>
        <v>5000000</v>
      </c>
      <c r="C37" s="12" t="n">
        <f aca="false">B37/5000000</f>
        <v>1</v>
      </c>
    </row>
    <row r="38" customFormat="false" ht="33.75" hidden="false" customHeight="true" outlineLevel="0" collapsed="false">
      <c r="A38" s="4" t="s">
        <v>803</v>
      </c>
      <c r="B38" s="4" t="s">
        <v>804</v>
      </c>
      <c r="C38" s="5"/>
      <c r="D38" s="5"/>
      <c r="E38" s="5"/>
      <c r="F38" s="5"/>
      <c r="G38" s="5"/>
      <c r="H38" s="5"/>
    </row>
  </sheetData>
  <autoFilter ref="A5:H38"/>
  <printOptions headings="false" gridLines="false" gridLinesSet="true" horizontalCentered="false" verticalCentered="false"/>
  <pageMargins left="0.25" right="0.25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2026-06-14T18:36:24Z</dcterms:created>
  <dc:creator>openpyxl</dc:creator>
  <dc:description/>
  <dc:language>en-US</dc:language>
  <cp:lastModifiedBy>gleisson chop</cp:lastModifiedBy>
  <dcterms:modified xsi:type="dcterms:W3CDTF">2026-07-01T12:54:10Z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